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465" windowWidth="17940" windowHeight="7650"/>
  </bookViews>
  <sheets>
    <sheet name="Foglio1" sheetId="1" r:id="rId1"/>
  </sheets>
  <definedNames>
    <definedName name="_xlnm.Print_Area" localSheetId="0">Foglio1!#REF!</definedName>
  </definedNames>
  <calcPr calcId="145621"/>
</workbook>
</file>

<file path=xl/calcChain.xml><?xml version="1.0" encoding="utf-8"?>
<calcChain xmlns="http://schemas.openxmlformats.org/spreadsheetml/2006/main">
  <c r="E66" i="1" l="1"/>
  <c r="D66" i="1"/>
  <c r="D105" i="1"/>
  <c r="E105" i="1"/>
  <c r="E60" i="1"/>
  <c r="D60" i="1"/>
  <c r="E317" i="1"/>
  <c r="D317" i="1"/>
  <c r="E311" i="1"/>
  <c r="D311" i="1"/>
  <c r="E305" i="1"/>
  <c r="D305" i="1"/>
  <c r="E301" i="1"/>
  <c r="D301" i="1"/>
  <c r="E293" i="1"/>
  <c r="D293" i="1"/>
  <c r="D75" i="1" l="1"/>
  <c r="E75" i="1"/>
  <c r="D318" i="1"/>
  <c r="E318" i="1"/>
  <c r="E470" i="1" l="1"/>
  <c r="D470" i="1"/>
  <c r="E467" i="1"/>
  <c r="D467" i="1"/>
  <c r="E463" i="1"/>
  <c r="D463" i="1"/>
  <c r="E451" i="1"/>
  <c r="D451" i="1"/>
  <c r="D473" i="1" l="1"/>
  <c r="E473" i="1"/>
  <c r="E33" i="1" l="1"/>
  <c r="D33" i="1"/>
  <c r="E26" i="1"/>
  <c r="D26" i="1"/>
  <c r="E20" i="1"/>
  <c r="D20" i="1"/>
  <c r="D34" i="1" l="1"/>
  <c r="E34" i="1"/>
  <c r="E109" i="1" l="1"/>
  <c r="D109" i="1"/>
  <c r="E98" i="1"/>
  <c r="D98" i="1"/>
  <c r="E97" i="1"/>
  <c r="D97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D100" i="1" l="1"/>
  <c r="D114" i="1" s="1"/>
  <c r="E100" i="1"/>
  <c r="E114" i="1" s="1"/>
  <c r="E362" i="1" l="1"/>
  <c r="D362" i="1"/>
  <c r="E262" i="1" l="1"/>
  <c r="D262" i="1"/>
  <c r="E258" i="1"/>
  <c r="D258" i="1"/>
  <c r="E253" i="1"/>
  <c r="D253" i="1"/>
  <c r="D267" i="1" l="1"/>
  <c r="E267" i="1"/>
  <c r="E409" i="1"/>
  <c r="D409" i="1"/>
  <c r="E402" i="1"/>
  <c r="D402" i="1"/>
  <c r="E416" i="1" l="1"/>
  <c r="D416" i="1"/>
  <c r="E203" i="1"/>
  <c r="E208" i="1" s="1"/>
  <c r="D203" i="1"/>
  <c r="D208" i="1" s="1"/>
  <c r="D475" i="1" l="1"/>
  <c r="E475" i="1"/>
</calcChain>
</file>

<file path=xl/sharedStrings.xml><?xml version="1.0" encoding="utf-8"?>
<sst xmlns="http://schemas.openxmlformats.org/spreadsheetml/2006/main" count="516" uniqueCount="380">
  <si>
    <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</si>
  <si>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t>INTROITI PER CANONI DI CONCESSIONE IN USO DI LOCALI E AREE GESTITI DAI SETTORI ZONA</t>
  </si>
  <si>
    <t>Zona 3 -  anno 2015</t>
  </si>
  <si>
    <t>Zona 4 -  anno 2015</t>
  </si>
  <si>
    <t>Zona 5 -  anno 2015</t>
  </si>
  <si>
    <t>Zona 6 -  anno 2015</t>
  </si>
  <si>
    <t>Zona 7 -  anno 2015</t>
  </si>
  <si>
    <t>Zona 8 -  anno 2015</t>
  </si>
  <si>
    <t>Zona 9 -  anno 2015</t>
  </si>
  <si>
    <t>VIA TERESA NOCE</t>
  </si>
  <si>
    <t>VIA VAIANO VALLE</t>
  </si>
  <si>
    <t>SCUOLA-PIAZZA SICILIA,2-MI</t>
  </si>
  <si>
    <t>SCUOLA-VIA COLONNA,42-MI</t>
  </si>
  <si>
    <t>SCUOLA-VIA MILESI,4-MI</t>
  </si>
  <si>
    <t>SCUOLA-VIA A. DA BAGGIO,60-MI</t>
  </si>
  <si>
    <t>SCUOLA-VIA VITERBO,31-MI</t>
  </si>
  <si>
    <t>SCUOLA-VIA FFAA,279-MI</t>
  </si>
  <si>
    <t>SCUOLA-VIA LAMENNAIS,20-MI</t>
  </si>
  <si>
    <t>SCUOLA-VIA FFAA,65</t>
  </si>
  <si>
    <t>SCUOLA-VIA VALDAGNO,8-MI</t>
  </si>
  <si>
    <t>SCUOLA-VIA MOISE' LORIA,37-MI</t>
  </si>
  <si>
    <t>SCUOLA-VIA MAURI,10-MI</t>
  </si>
  <si>
    <t>SCUOLA-VIA MARTINETTI,25-MI</t>
  </si>
  <si>
    <t>SCUOLA-VIA RASORI,19-MI</t>
  </si>
  <si>
    <t>SCUOLA-VIA MASSAUA,5-MI</t>
  </si>
  <si>
    <t>SCUOLA-VIA S.GIUSTO,65-MI</t>
  </si>
  <si>
    <t>SCUOLA-VIA PISTOIA,30-MI</t>
  </si>
  <si>
    <t>SCUOLA-VIA MONTEBALDO,11-MI</t>
  </si>
  <si>
    <t>SCUOLA-VIA SALICI,2-MI</t>
  </si>
  <si>
    <t>SCUOLA-VIA BETULLE,17-MI</t>
  </si>
  <si>
    <t>SCUOLA-VIA CRIMEA,22-MI</t>
  </si>
  <si>
    <t>SCUOLA-VIA CONSTANT,19-MI</t>
  </si>
  <si>
    <t>SCUOLA-VIA AIRAGHI,42-MI</t>
  </si>
  <si>
    <t>SCUOLA-VIA DON GNOCCHI,25-MI</t>
  </si>
  <si>
    <t>SCUOLA-P.ZA AXUM,5-MI</t>
  </si>
  <si>
    <t>SCUOLA-VIA VAL D'INTELVI,11-MI</t>
  </si>
  <si>
    <t>SCUOLA-VIA DOLCI,4-MI</t>
  </si>
  <si>
    <t>SCUOLA-VIA PARAVIA,83-MI</t>
  </si>
  <si>
    <t>SCUOLA-VIA SILLA,150-MI</t>
  </si>
  <si>
    <t>SCUOLA-VIA MUGGIANO,14-MI</t>
  </si>
  <si>
    <t>TOTALE CONCESSIONE IN USO DI LOCALI SCOLASTICI</t>
  </si>
  <si>
    <t>GRANDE AUDITORIUM OLMI DI VIA DELLE BETULLE,39</t>
  </si>
  <si>
    <t>TOTALE CONCESSIONE IN USO SPAZI MULTIUSO</t>
  </si>
  <si>
    <t>CONCESSIONI IN USO DI PARTICELLE ORTIVE</t>
  </si>
  <si>
    <t>TOTALE CONCESSIONE D'USO IMMOBILI PER PROGETTI DI SVILUPPO DI ATTIVITA' CULTURALI E ECONOMICHE</t>
  </si>
  <si>
    <t>CONCESSIONI IN USO DI SPAZI DIVERSI DAI PRECEDENTI</t>
  </si>
  <si>
    <t>concessioni in uso di spazi diversi dai precedenti        BANCA DEL TEMPO</t>
  </si>
  <si>
    <t>LOCALE DI VIA DELLE BETULLE,39</t>
  </si>
  <si>
    <t xml:space="preserve">TOTALE CONCESSIONE IN USO SPAZI DIVERSI </t>
  </si>
  <si>
    <r>
      <t xml:space="preserve">TOTALE COMPLESSIVO SETTORE ZONA 7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</si>
  <si>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t>TOTALE CONCESSIONI IN USO DI SPAZI DIVERSI DAI PRECEDENTI</t>
  </si>
  <si>
    <t>TOTALE COMPLESSIVO</t>
  </si>
  <si>
    <r>
      <t xml:space="preserve">TOTALE GENERALE COMPLESSIVO
</t>
    </r>
    <r>
      <rPr>
        <sz val="11"/>
        <color theme="1"/>
        <rFont val="Calibri"/>
        <family val="2"/>
        <scheme val="minor"/>
      </rPr>
      <t>importo comprensivo di I.V.A. ai sensi di legge</t>
    </r>
  </si>
  <si>
    <t>TIPOLOGIA DI PROCEDURA</t>
  </si>
  <si>
    <t>TIPOLOGIA IMMOBILE/ AREA POSSEDUTO
INDIRIZZO
RIFERIMENTI CATASTALI</t>
  </si>
  <si>
    <t xml:space="preserve">CANONI PERCEPITI
</t>
  </si>
  <si>
    <t>NUMERO CONTRATTI 
GESTITI</t>
  </si>
  <si>
    <t>CONCESSIONI IN USO DI LOCALI SCOLASTICI</t>
  </si>
  <si>
    <t>TOTALE</t>
  </si>
  <si>
    <t>CONCESSIONE IN USO SPAZI MULTIUSO</t>
  </si>
  <si>
    <t>CONCESSIONE IN USO PARTICELLE ORTIVE</t>
  </si>
  <si>
    <t xml:space="preserve">CONCESSIONE D'USO IMMOBILI PER PROGETTI DI SVILUPPO DI ATTIVITÀ CULTURALI ED ECONOMICHE </t>
  </si>
  <si>
    <t>CONCESSIONE IN USO DI LOCALI SCOLASTICI</t>
  </si>
  <si>
    <t xml:space="preserve"> TOTALE</t>
  </si>
  <si>
    <t>ORTO N. 1 - MQ. 23</t>
  </si>
  <si>
    <t>ORTO N. 2 - MQ 26</t>
  </si>
  <si>
    <t>ORTO N. 3 - MQ 26</t>
  </si>
  <si>
    <t>ORTO N. 4 - MQ 26</t>
  </si>
  <si>
    <t>ORTO N. 5 - MQ 28</t>
  </si>
  <si>
    <t>ORTO N. 6 - MQ 29</t>
  </si>
  <si>
    <t>ORTO N. 7 - MQ 23</t>
  </si>
  <si>
    <t>ORTO N. 8 - MQ 29</t>
  </si>
  <si>
    <t>ORTO N. 9 - MQ 26</t>
  </si>
  <si>
    <t>ORTO N. 10 - MQ 23</t>
  </si>
  <si>
    <t>ORTO N. 11 - MQ 23</t>
  </si>
  <si>
    <t>ORTO N. 12 - MQ 25</t>
  </si>
  <si>
    <t>ORTO N. 13 -  MQ 24</t>
  </si>
  <si>
    <t>ORTO N. 14 - MQ 28</t>
  </si>
  <si>
    <t>ORTO N. 15 - MQ 26</t>
  </si>
  <si>
    <t>ORTO N. 16 - MQ 25</t>
  </si>
  <si>
    <t>ORTO N. 17 - MQ 23</t>
  </si>
  <si>
    <t>ORTO N. 18 - MQ 26</t>
  </si>
  <si>
    <t>ORTO N. 19 - MQ 23</t>
  </si>
  <si>
    <t>ORTO N. 20 - MQ 24</t>
  </si>
  <si>
    <t>ORTO N. 21 - MQ 26</t>
  </si>
  <si>
    <t>ORTO N. 22 - MQ 23</t>
  </si>
  <si>
    <t>ORTO N. 23 - MQ 23</t>
  </si>
  <si>
    <t>ORTO N. 24 - MQ 26</t>
  </si>
  <si>
    <t>ORTO N. 25 - MQ 22</t>
  </si>
  <si>
    <t>ORTO N. 26 - MQ 26</t>
  </si>
  <si>
    <t>ORTO N. 27 - 28 - MQ 40</t>
  </si>
  <si>
    <t>ORTO N. 14 MQ 50</t>
  </si>
  <si>
    <t>ORTO N. 15 MQ 50</t>
  </si>
  <si>
    <t>ORTO N. 16 MQ 50</t>
  </si>
  <si>
    <t>ORTO N. 17 MQ 50</t>
  </si>
  <si>
    <t>ORTO N. 18 MQ 50</t>
  </si>
  <si>
    <t>ORTO N. 19 MQ 50</t>
  </si>
  <si>
    <t>ORTO N. 20 MQ 50</t>
  </si>
  <si>
    <t>ORTO N. 21 MQ 50</t>
  </si>
  <si>
    <t>ORTO N. 22 - MQ 50</t>
  </si>
  <si>
    <t>ORTO N. 23 - MQ 50</t>
  </si>
  <si>
    <t>ORTO N. 24 - MQ 50</t>
  </si>
  <si>
    <t>ORTO N. 25 - MQ 50</t>
  </si>
  <si>
    <t>ORTO N. 26 - MQ 50</t>
  </si>
  <si>
    <t>ORTO N. 27 - MQ 50</t>
  </si>
  <si>
    <t>ORTO N. 28 - MQ 50</t>
  </si>
  <si>
    <t>ORTO N. 29 - MQ 50</t>
  </si>
  <si>
    <t>ORTO N. 30 - MQ 50</t>
  </si>
  <si>
    <t>ORTO N. 31 - MQ 50</t>
  </si>
  <si>
    <t>ORTO N. 1 - DA MQ 90</t>
  </si>
  <si>
    <t>ORTO N. 2 - DA MQ 90</t>
  </si>
  <si>
    <t>ORTO N. 3 - DA MQ 90</t>
  </si>
  <si>
    <t>ORTO N. 4 - DA MQ 90</t>
  </si>
  <si>
    <t>ORTO N. 5 - DA MQ 90</t>
  </si>
  <si>
    <t>ORTO N. 6 - DA MQ 90</t>
  </si>
  <si>
    <t>ORTO N. 7 - DA MQ 90</t>
  </si>
  <si>
    <t>ORTO N. 8 - DA MQ 90</t>
  </si>
  <si>
    <t>ORTO N. 9 - DA MQ 90</t>
  </si>
  <si>
    <t>ORTO N. 10 - DA MQ 90</t>
  </si>
  <si>
    <t>ORTO N. 11 - DA MQ 90</t>
  </si>
  <si>
    <t>ORTO N. 12 - DA MQ 90</t>
  </si>
  <si>
    <t>ORTO N. 13 - DA MQ 90</t>
  </si>
  <si>
    <t>ZONA 1 -  ANNO 2015</t>
  </si>
  <si>
    <t xml:space="preserve">PALESTRA SCUOLA MEDIA VIA DEI GUARNERI N. 21 - MILANO </t>
  </si>
  <si>
    <t>PALESTRA SCUOLA ELEMENTARE VIA  W. FERRARI N. 6 - MILANO</t>
  </si>
  <si>
    <t>AULA/PALESTRA  SCUOLA MEDIA  VIA TABACCHI N. 15/A - MILANO</t>
  </si>
  <si>
    <t xml:space="preserve">PALESTRA SCUOLA MEDIA VIA ARCADIA N. 24 - MILANO </t>
  </si>
  <si>
    <t>PALESTRA  SCUOLA MEDIA  VIA BOIFAVA N. 52      MILANO</t>
  </si>
  <si>
    <t>PALESTRA SCUOLA ELEMENTARE VIA ARCADIA N. 22 - MILANO</t>
  </si>
  <si>
    <t xml:space="preserve">PALESTRE  SCUOLA ELEMENTARE VIA FERABOLI N. 44 - MILANO </t>
  </si>
  <si>
    <t>AULE SCUOLA ELEMENTARE VIA BARONI - MILANO</t>
  </si>
  <si>
    <t>PALESTRA/AULE SCUOLA ELEMENTARE  VIA PALMIERI N. 24/26 - MILANO</t>
  </si>
  <si>
    <t>PALESTRA/AULE SCUOLA ELEMENTARE                                           VIA S. GIACOMO N. 1 - MILANO</t>
  </si>
  <si>
    <t>AULE SCUOLA  ELEMENT. VIA PESCARENICO N. 6 - MILANO</t>
  </si>
  <si>
    <t>PALESTRA/AULE SCUOLA  ELEMENTARE VIA VALLARSA N. 19 - MILANO</t>
  </si>
  <si>
    <t>PALESTRA/AULE SCUOLA ELEMENTARE VIA BRUNACCI N. 2/4  - MILANO</t>
  </si>
  <si>
    <t>PALESTRA/AULE  SCUOLA ELEMENTARE VIA  GENTILINO N. 10/14 - MILANO</t>
  </si>
  <si>
    <t>PALESTRA/AULE SCUOLA MEDIA VIA HEINE N. 2 - MILANO</t>
  </si>
  <si>
    <t>AULE SCUOLA ELEMENTARE VIA DEI BOGNETTI N. 15 - MILANO</t>
  </si>
  <si>
    <t>PALESTRA SCUOLA ELEMENTARE VIA  G. ROMANO N. 2 - MILANO</t>
  </si>
  <si>
    <t>PALESTRA SCUOLA MEDIA VIA VITTADINI N. 10 - MILANO</t>
  </si>
  <si>
    <t>SALONE CAM VIA SAPONARO 30</t>
  </si>
  <si>
    <t>SALONE CAM VIALE TIBALDI 41</t>
  </si>
  <si>
    <t>SALONE CAM VIA PALMIERI 20</t>
  </si>
  <si>
    <t>PARCO DELLE CAVE</t>
  </si>
  <si>
    <t>VIA MOSCA</t>
  </si>
  <si>
    <t>VIA DON GERVASINI</t>
  </si>
  <si>
    <t>VIA VITERBO/BENTIVOGLIO</t>
  </si>
  <si>
    <t>MUGGIANO</t>
  </si>
  <si>
    <t>SCUOLA DELL'INFANZIA VIA SAPRI, 25</t>
  </si>
  <si>
    <t>SCUOLA PRIMARIA VIA BROCCHI, 5</t>
  </si>
  <si>
    <t>SCUOLA PRIMARIA VIA C. DA CASTELLO, 10</t>
  </si>
  <si>
    <t>SCUOLA PRIMARIA VIA CILEA, 12</t>
  </si>
  <si>
    <t>SCUOLA PRIMARIA VIA CITTADINI, 9</t>
  </si>
  <si>
    <t>SCUOLA PRIMARIA VIA CONSOLE MARCELLO, 9</t>
  </si>
  <si>
    <t>SCUOLA PRIMARIA VIA DE ROSSI, 2</t>
  </si>
  <si>
    <t>SCUOLA PRIMARIA VIA DELLE ANDE, 4</t>
  </si>
  <si>
    <t>SCUOLA PRIMARIA VIA GATTAMELATA, 35</t>
  </si>
  <si>
    <t>SCUOLA PRIMARIA VIA GRAF, 70</t>
  </si>
  <si>
    <t>SCUOLA PRIMARIA VIA MAC MAHON, 100</t>
  </si>
  <si>
    <t>SCUOLA PRIMARIA VIA MAGREGLIO, 1</t>
  </si>
  <si>
    <t>SCUOLA PRIMARIA VIA MANTEGNA, 10</t>
  </si>
  <si>
    <t>SCUOLA PRIMARIA VIA MOSCATI, 1</t>
  </si>
  <si>
    <t>SCUOLA PRIMARIA VIA PARETO, 26</t>
  </si>
  <si>
    <t>SCUOLA PRIMARIA VIA TRILUSSA, 10</t>
  </si>
  <si>
    <t>SCUOLA PRIMARIA  VIA VAL LAGARINA, 44</t>
  </si>
  <si>
    <t>SCUOLA PRIMARIA VIA VISCONTI, 16</t>
  </si>
  <si>
    <t>SCUOLA SEC. DI 1° GRADO VIA BORSA, 26</t>
  </si>
  <si>
    <t>SCUOLA SEC. DI 1° GRADO VIA C. DA CASTELLO, 9</t>
  </si>
  <si>
    <t>SCUOLA SEC. DI 1° GRADO VIA GALLARATE, 15</t>
  </si>
  <si>
    <t>SCUOLA SEC. DI 1° GRADO VIA GRAF, 74</t>
  </si>
  <si>
    <t>SCUOLA SEC. DI 1° GRADO VIA LINNEO, 2</t>
  </si>
  <si>
    <t>SCUOLA SEC. DI 1° GRADO VIA MONVISO, 2</t>
  </si>
  <si>
    <t>SCUOLA SEC. DI 1° GRADO VIA OJETTI, 13</t>
  </si>
  <si>
    <t>SCUOLA SEC. DI 1° GRADO VIA ORSINI, 25</t>
  </si>
  <si>
    <t>SCUOLA SEC. DI 1° GRADO VIA P. UCCELLO, 1/A</t>
  </si>
  <si>
    <t>SCUOLA SEC. DI 1° GRADO VIA QUARENGHI, 14</t>
  </si>
  <si>
    <t>SCUOLA SEC. DI 1° GRADO VIA SAPRI, 50</t>
  </si>
  <si>
    <t>ATRIO SALA CONSILIARE C.D.Z. 8 VIA QUARENGHI, 21</t>
  </si>
  <si>
    <t>CAM LESSONA VIA LESSONA, 20</t>
  </si>
  <si>
    <t>CAM JACOPINO VIA JACOPINO DA TRADATE, 9</t>
  </si>
  <si>
    <t>CAM LAMPUGNANO VIA LAMPUGNANO, 145</t>
  </si>
  <si>
    <t>CAM PECETTA VIA DELLA PECETTA, 29</t>
  </si>
  <si>
    <t>I.C. SORELLE AGAZZI - SCUOLA PRIMARIA - VIA GABBRO, 6</t>
  </si>
  <si>
    <t>I.C. SORELLE AGAZZI - SECONDO PRIMO GRADO - VIA GABBRO 6
AULE</t>
  </si>
  <si>
    <t>I.C.SORELLE AGAZZII.C.SORELLE AGAZZI - SCUOLA PRIMARIA - PIAZZA GASPARRI, 6 - AULA</t>
  </si>
  <si>
    <t>I.C. CESARE CANTU' - SCUOLA PRIMARIA - VIA DE BRASCHI  N. 12</t>
  </si>
  <si>
    <t xml:space="preserve">I.C. CESARE CANTU' - PRIMARIA - VIA DEL VOLGA N.03
PALESTRE </t>
  </si>
  <si>
    <t xml:space="preserve">I.C. CESARE CANTU' - PRIMARIA  -VIA DORA BALTEA N. 16
PALESTRA </t>
  </si>
  <si>
    <t>I.C  CONFALONIERI - SCUOLA PRIMARIA VIA DAL VERME N. 10
PALESTRA</t>
  </si>
  <si>
    <t>I.C. CONFALONIERI - SCUOLA SECONDARIA 1° GRADO   VIA CRESPI, 40
PALESTRA</t>
  </si>
  <si>
    <t>I.C. CONFALONIERI - SCUOLA SECONDARIA 1° GRADO  -VIA PEPE N. 40
PALESTRA</t>
  </si>
  <si>
    <t xml:space="preserve">I.C. CONFALONIERI - SCUOLA PRIMARIA - VIA CRESPI N. 1
PALESTRA </t>
  </si>
  <si>
    <t>I.C. CONFALONIERI - SCUOLA PRIMARIA -VIA DAL VERME N. 10 
PALESTRA</t>
  </si>
  <si>
    <t xml:space="preserve">I.C. LOCCHI - SCUOLA PRIMARIA - VIA CESARI N. 38
PALESTRA </t>
  </si>
  <si>
    <t xml:space="preserve">I.C. LOCCHI - SCUOLA PRIMARIA - VIA PASSERINI N. 8
PALESTRA </t>
  </si>
  <si>
    <t xml:space="preserve">I.C. SANDRO PERTINI - SCUOLA SECONDARIA 1° GRADO - VIA T. MANN 8
PALESTRA </t>
  </si>
  <si>
    <t>I.C. PERTINI - SCUOLA PRIMARIA -VIA T. MANN N. 8 - PALESTRA</t>
  </si>
  <si>
    <t>I.C. SANDRO PERTINI - PRIMARIA VIA G. DA BUSSERO N. 9 + SECONDARIA VIA T. MANN 8 E VIA ASTURIE N. 1
PALESTRE</t>
  </si>
  <si>
    <t>I.C. PERTINI - SCUOLA SECONDARIA 1° GRADO - VIA ASTURIE N. 01
PALESTRA</t>
  </si>
  <si>
    <t xml:space="preserve">I.C. SANDRO PERTINI - PRIMARIA DI VIA G DA BUSSERO N. 09
PALESTRA </t>
  </si>
  <si>
    <t>I.C.ARBE/ZARA - SCUOLA PRIMARIA - VIA PIANELL N. 40</t>
  </si>
  <si>
    <t>I.C.  LOCATELLI - PRIMARIA - VIA VEGLIA N. 80 - PALESTRA</t>
  </si>
  <si>
    <t>I.C. LOCATELLI - SECOND PRIMO GRADO DI P.LE ISTRIA N. 11 - PALESTRA</t>
  </si>
  <si>
    <t>I.C. LOCATELLI - PRIMARIA DI VIA VEGLIA N. 80 + SECONDARIA P.LE ISTRIA N. 11 PALESTRE</t>
  </si>
  <si>
    <t>I.C. SCIALOIA - PRIMARIA - VIA SCIALOIA N. 19 - AULA</t>
  </si>
  <si>
    <t xml:space="preserve">I.C. SCIALOIA - SCUOLA SECONDARIA 1° GRADO  -VIA SCIALOIA 21
PALESTRA
</t>
  </si>
  <si>
    <t xml:space="preserve">I.C. SCIALOIA - SCUOLE PRIMARIA + SECONDARIA 1° GRADO - VIA SCIALOIA 19 E 21 AULE </t>
  </si>
  <si>
    <t>I.C. DON ORIONE - PRIMARIA VIA FABRIANO N. 4   PALESTRA</t>
  </si>
  <si>
    <t xml:space="preserve">I.C. DON ORIONE - SCUOLA SECONDARIA 1° GRADO - VIA SAND N. 32  - PALESTRA </t>
  </si>
  <si>
    <t xml:space="preserve">I.C. DON ORIONE - PRIMARIA DI VIA ISEO N. 07 - PALESTRA </t>
  </si>
  <si>
    <t>I.C. DON ORIONE - PRIMARIE: VIA ISEO N. 7  E SECONDARIA 1° GRADO 
VIA SAND N. 32 AULE</t>
  </si>
  <si>
    <t>VIA SANT'ARNALDO 17 CASSINA ANNA - RUSTICO LATO EST</t>
  </si>
  <si>
    <t>VIA SANT'ARNALDO 17 CASSINA ANNA - RUSTICO LATO OVEST</t>
  </si>
  <si>
    <t>VIA SANT'ARNALDO 17 CASSINA ANNA - PALESTRINA</t>
  </si>
  <si>
    <t>VIA SANT'ARNALDO 17 CASSINA ANNA - AUDITORIUM</t>
  </si>
  <si>
    <t>VIA SANT'ARNALDO 17 CASSINA ANNA - ANFITEATRO</t>
  </si>
  <si>
    <t>VIALE CÀ GRANDA 19 - AUDITORIUM</t>
  </si>
  <si>
    <t>VIALE AFFORI 21 - SALA</t>
  </si>
  <si>
    <t>VIA EMPOLI 9/2 - SALA</t>
  </si>
  <si>
    <t>VIA CIRIÈ 9 - PALESTRA CAM</t>
  </si>
  <si>
    <t>VIA CIRIÈ 9 - SALA TEATRO CAM</t>
  </si>
  <si>
    <t>CASSINA ANNA - VIA SANT'ARNALDO,17</t>
  </si>
  <si>
    <t>CASCINA DEI PRATI</t>
  </si>
  <si>
    <t>VIALE AFFORI 21 - LOCALI VILLA VIVA</t>
  </si>
  <si>
    <t>SALA CENTRO CIVICO VIALE UNGHERIA N. 29</t>
  </si>
  <si>
    <t>SALA DELLA BIBLIOTECA VIA CICERI VISCONTI 2</t>
  </si>
  <si>
    <t>ELEM. VIA MARTINENGO   N. 34/6 (PALESTRA E AULA)</t>
  </si>
  <si>
    <t>MEDIA VIA COVA N. 5 (PALESTRA)</t>
  </si>
  <si>
    <t>ELEM. VIA  DECORATI N. 10  (PALESTRA)</t>
  </si>
  <si>
    <t>ELEM. VIA MONTE PIANA N. 4 (PALESTRA E AULA)</t>
  </si>
  <si>
    <t>MAT. VIA MONTE POPERA N. 12 (AULA)</t>
  </si>
  <si>
    <t>ELEM. VIA COLLETTA N. 49/51 (PALESTRA AULA)</t>
  </si>
  <si>
    <t>MEDIA VIA MINCIO N. 21 (PALESTRA)</t>
  </si>
  <si>
    <t>MEDIA VIA BEZZECCA      N. 20 (PALESTRA E AULA)</t>
  </si>
  <si>
    <t>ELEM. VIA  M. VELINO     N. 24 (PALESTRA E AULA)</t>
  </si>
  <si>
    <t>ELEM.  V. OGLIO N. 20 (PALESTRA)</t>
  </si>
  <si>
    <t>ELEM. VIA MEZZOFANTI N. 23 (PALESTRA E AULA)</t>
  </si>
  <si>
    <t>ELEM. VIA  RAVENNA       N. 15 (PALESTRA)</t>
  </si>
  <si>
    <t>MEDIA VIA CIPRO N. 2 (PALESTRA)</t>
  </si>
  <si>
    <t>ELEM. VIA POLESINE N. 12 (PALESTRA E AULA)</t>
  </si>
  <si>
    <t>ELEM. VIA  MUGELLO N. 5 (PALESTRA E AULA)</t>
  </si>
  <si>
    <t>ELEM. VIA MELERI 14 (PALESTRA)</t>
  </si>
  <si>
    <t>MEDIA VIA DALMAZIA 4 (PALESTRA)</t>
  </si>
  <si>
    <t>ELEM. VIA MOROSINI 11/13 (PALESTRA E AULA)</t>
  </si>
  <si>
    <t>MEDIA VIA MARTINENGO N. 34/6 (PALESTRA)</t>
  </si>
  <si>
    <t>MEDIA VIA DE ANDREIS N. 10 (PALESTRRA)</t>
  </si>
  <si>
    <t>I.C. DON ORIONE - PRIMARIE: VIA ISEO N. 7 E VIA FABRIANO N. 4 - PALESTRA</t>
  </si>
  <si>
    <t>VIA CANELLI MILANO</t>
  </si>
  <si>
    <t>VIA RIZZOLI MILANO</t>
  </si>
  <si>
    <t>AULA CONSILIARE - VIA SANSOVINO, 9 MILANO</t>
  </si>
  <si>
    <t xml:space="preserve">AUDITORIUM - VIA VALVASSORI PERONI, 56 MILANO </t>
  </si>
  <si>
    <t>PALESTRA - VIA PINI, 1 MILANO</t>
  </si>
  <si>
    <t>SCUOLA - PIAZZA ASCOLI N. 2   (MILANO)</t>
  </si>
  <si>
    <t>SCUOLA - PIAZZA LEONARDO DA VINCI N. 2 (MILANO)</t>
  </si>
  <si>
    <t>SCUOLA - VIA CARNIA N. 32 (MILANO)</t>
  </si>
  <si>
    <t>SCUOLA - VIA CIMA N. 15 (MILANO)</t>
  </si>
  <si>
    <t>SCUOLA - VIA CLERICETTI N. 22 (MILANO)</t>
  </si>
  <si>
    <t>SCUOLA - VIA MANIAGO N. 30  (MILANO)</t>
  </si>
  <si>
    <t>SCUOLA - VIA MATTEUCCI N. 3 (MILANO)</t>
  </si>
  <si>
    <t>SCUOLA - VIA MONTEVERDI N. 6 (MILANO)</t>
  </si>
  <si>
    <t>SCUOLA - VIA PASCAL N. 35  (MILANO)</t>
  </si>
  <si>
    <t>SCUOLA - VIA PINI N. 3  (MILANO)</t>
  </si>
  <si>
    <t>SCUOLA - VIA PISACANE N. 13 (MILANO)</t>
  </si>
  <si>
    <t>SCUOLA - VIA PISACANE N. 9 (MILANO)</t>
  </si>
  <si>
    <t>SCUOLA - VIA PORPORA N. 11  (MILANO)</t>
  </si>
  <si>
    <t>SCUOLA - VIA SACCHINI N. 34  (MILANO)</t>
  </si>
  <si>
    <t>SCUOLA - VIA STOPPANI N. 1  (MILANO)</t>
  </si>
  <si>
    <t>SCUOLA - VIA STOPPANI N. 3  (MILANO)</t>
  </si>
  <si>
    <t>SCUOLA - VIA TAJANI N. 12 (MILANO)</t>
  </si>
  <si>
    <t>SCUOLA - VIALE ROMAGNA N. 16/18   (MILANO)</t>
  </si>
  <si>
    <t>SCUOLA - VIA FELTRE N. 68/1  (MILANO)</t>
  </si>
  <si>
    <t>CONTRATTO DI CONCESSIONE IMMOBILE C.SO P.TA ROMANA</t>
  </si>
  <si>
    <t>CAM GARIBALDI - VIA G. STREHLER 2</t>
  </si>
  <si>
    <t>CAM SCALDASOLE - VIA SCALDASOLE 3/A</t>
  </si>
  <si>
    <t>CAM ROMANA/VIGENTINA - C.SO P.TA VIGENTINA 15/A</t>
  </si>
  <si>
    <t>CAM GABELLE - VIA SAN MARCO 45</t>
  </si>
  <si>
    <t>SEDE VIA COMMENDA, 22</t>
  </si>
  <si>
    <t>SCUOLA DI VIA QUADRONNO 32</t>
  </si>
  <si>
    <t>SUCCURSALE C.SO PORTA ROMANA, 112</t>
  </si>
  <si>
    <t>SCUOLA PRIMARIA VIA ARIBERTO, 14</t>
  </si>
  <si>
    <t>SCUOLA MEDIA VIA ANCO MARZIO, 9</t>
  </si>
  <si>
    <t>SCUOLA DI VIA RUFFINI 4/6</t>
  </si>
  <si>
    <t>SCUOLA MEDIA VIA GIUSTI 15/A</t>
  </si>
  <si>
    <t>SCUOLA PRIMARIA VIA PALERMO 7/9</t>
  </si>
  <si>
    <t>SEDE VIA GIUSTI 15</t>
  </si>
  <si>
    <t>SEDE DI VIA CORRIDONI 34/36</t>
  </si>
  <si>
    <t>SEDE PIAZZA XXV APRILE 8</t>
  </si>
  <si>
    <t>SEDE DI VIA SANTO SPIRITO 21</t>
  </si>
  <si>
    <t>SCUOLA VIA SPIGA 29</t>
  </si>
  <si>
    <t>SCUOLA VIA SOLFERINO 52</t>
  </si>
  <si>
    <t>SCUOLA BASTIONI DI PORTA NUOVA 4</t>
  </si>
  <si>
    <t>SCUOLA SECONDARIA DI 1° GRADO L.MAJNO - VIA COMMENDA 22/A</t>
  </si>
  <si>
    <t>ISTITUTO COMPRENSIVO CAVALIERI -VIA ANCO MARZIO 9</t>
  </si>
  <si>
    <t>ISTITUTO COMPRENSIVO STATALE G. PASCOLI - VIA RASORI 19</t>
  </si>
  <si>
    <t>ISTITUTO COMPRENSIVO STATALE G.GIUSTI-C.D'ASSISI - VIA GIUSTI 15</t>
  </si>
  <si>
    <t>ISTITUTO COMPRENSIVO STATALE CUOCO-SASSI - VIA CORRIDONI 34/36</t>
  </si>
  <si>
    <t>CIVICA SCUOLA MEDIA A.MANZONI - PIAZZA XXV APRILE 8</t>
  </si>
  <si>
    <t>ISTITUTO COMPRENSIVO STATALE MILANO-SPIGA - VIA SANTO SPIRITO 21</t>
  </si>
  <si>
    <t>totale</t>
  </si>
  <si>
    <t>CHIOSCO DI PARCO ADRIANO</t>
  </si>
  <si>
    <t>TOTALE CONCESSIONE IN USO PARTICELLE ORTIVE</t>
  </si>
  <si>
    <t>SCUOLA PRIMARIA
VIA ANEMONI, 8</t>
  </si>
  <si>
    <t>SCUOLA SECONDARIA
VIA ANEMONI, 10</t>
  </si>
  <si>
    <t>SCUOLA PRIMARIA
VIA BARONA, 70</t>
  </si>
  <si>
    <t>SCUOLA PRIMARIA
VIA BERGOGNONE, 2/4</t>
  </si>
  <si>
    <t>SCUOLA PRIMARIA
VIA CRIVELLI, 3</t>
  </si>
  <si>
    <t>SCUOLA PRIMARIA
VIA DE NICOLA, 2</t>
  </si>
  <si>
    <t>SCUOLA SECONDARIA
VIA DE NICOLA, 40</t>
  </si>
  <si>
    <t>SCUOLA PRIMARIA
VIA DEI NARCISI, 2</t>
  </si>
  <si>
    <t>SCUOLA PRIMARIA
VIA DELLE FOPPETTE, 1</t>
  </si>
  <si>
    <t>SCUOLA PRIMARIA
VIA PESTALOZZI, 13</t>
  </si>
  <si>
    <t>SCUOLA SECONDARIA
VIA ROSALBA CARRIERA, 12</t>
  </si>
  <si>
    <t>SCUOLA PRIMARIA
VIA SALERNO, 3</t>
  </si>
  <si>
    <t>SCUOLA SECONDARIA
VIA SALERNO, 1</t>
  </si>
  <si>
    <t>SCUOLA PRIMARIA
VIA SAN COLOMBANO, 8</t>
  </si>
  <si>
    <t>SCUOLA PRIMARIA
VIA SCROSATI, 3</t>
  </si>
  <si>
    <t>SCUOLA SECONDARIA
VIA SCROSATI, 4</t>
  </si>
  <si>
    <t>SCUOLA PRIMARIA
VIA TOSI, 21</t>
  </si>
  <si>
    <t>SCUOLA PRIMARIA
VIA VESPRI SICILIANI, 75</t>
  </si>
  <si>
    <t>SCUOLA PRIMARIA
VIA VIGEVANO, 19</t>
  </si>
  <si>
    <t>SCUOLA SECONDARIA
VIA ZUARA, 7</t>
  </si>
  <si>
    <t>SCUOLA PRIMARIA
VIA ZUARA, 9</t>
  </si>
  <si>
    <t>EX-FORNACE - ALZAIA NAVIGLIO PAVESE N. 16 - MILANO</t>
  </si>
  <si>
    <t>EX-FORNACE - ALZAIA NAVIGLIO PAVESE N. 16 - MILANO - PER EXPO IN CITTA'</t>
  </si>
  <si>
    <t>SPAZIO CULTURALE SEICENTRO VIA SAVONA N. 99 - MILANO</t>
  </si>
  <si>
    <t>SALONE CAM SAN PAOLINO -  VIA SAN PAOLINO 18 - MILANO</t>
  </si>
  <si>
    <t>SALONE CAM LA SPEZIA-  VIA LA SPEZIA 26/1 - MILANO</t>
  </si>
  <si>
    <t>SALONE CENTRO TRE CASTELLI "ANGELO VALDAMERI" -  VIA MARTINELLI N. 53 - MILANO</t>
  </si>
  <si>
    <t>ORTI BARONA - VIA DE FINETTI/VIA DANUSSO -  MILANO</t>
  </si>
  <si>
    <t>ORTI  FONTANILI - VIA GOZZOLI/VIA PARRI - MILANO</t>
  </si>
  <si>
    <t>EDICOLA RADETZKY - DARSENA, VIALE GORIZIA - FOGLIO 474/MAPP.352 PARTE-</t>
  </si>
  <si>
    <t>SPAZIO EX DEPOSITO DELLA BIBLIOTECA DI VIA S. PAOLINO 18- P. TERRA</t>
  </si>
  <si>
    <t>LA CASA DELLE ARTISTE - SPAZIO ALDA MERINI
VIA MAGOLFA 32 (FOGLIO 437- MAPP.629,660 E 628)</t>
  </si>
  <si>
    <t>PALESTRA VIA S.PAOLINO 4 (LA SCUOLA È CHIUSA E INAGIBILE)</t>
  </si>
  <si>
    <t>CENTRO POLIFUNZIONALE "ANGELO VALDAMERI" TRE CASTELLI, VIA MARTINELLI N. 53 - MILANO</t>
  </si>
  <si>
    <t>SPAZIO SANTI - VIA SANTI 8 - MILANO</t>
  </si>
  <si>
    <t>CENTRO“CASETTA ANEMONI”
VIA DEGLI ANEMONI N. 6 - MILANO</t>
  </si>
  <si>
    <t>CASETTA ODAZIO - VIA ODAZIO 7 - MILANO</t>
  </si>
  <si>
    <t xml:space="preserve">CAM </t>
  </si>
  <si>
    <t>ZONA 2 -  ANNO 2015</t>
  </si>
  <si>
    <t>ISTITUTO COMPRENSIVO STATALE 
"LOCATELLI-QUASIMODO"  
VIA VEGLIA 80 - MILANO</t>
  </si>
  <si>
    <t>DIREZIONE DIDATTICA STATALE "G.B. PERASSO" - VIA BOTTEGO, 4 - MILANO</t>
  </si>
  <si>
    <t>VIA SAN MAMETE 11</t>
  </si>
  <si>
    <t>VIA BOTTEGO 4</t>
  </si>
  <si>
    <t>ISTITUTO COMPRENSIVO STATALE "L. GALVANI"
VIA FARA 32 - MILANO</t>
  </si>
  <si>
    <t>VIA FARA 32</t>
  </si>
  <si>
    <t>VIA GALVANI 7</t>
  </si>
  <si>
    <t>VIA BOTTELLI 1</t>
  </si>
  <si>
    <t xml:space="preserve">VIA PONTANO </t>
  </si>
  <si>
    <t>VIA DELLA GIUSTIZIA 6</t>
  </si>
  <si>
    <t>ISTITUTO COMPRENSIVO STATALE 
"R. FRANCESCHI" 
VIA CAGLIERO 20  MILANO</t>
  </si>
  <si>
    <t>VIA MUZIO 5</t>
  </si>
  <si>
    <t>VIA CAGLIERO 20</t>
  </si>
  <si>
    <t>ISTITUTO COMPRENSIVO STATALE   "ARBE-ZARA"
VIALE ZARA 96</t>
  </si>
  <si>
    <t>VIALE ZARA 96</t>
  </si>
  <si>
    <t>ISTITITO COMPRENSIVO STATALE  
"CASA DEL SOLE"
 VIA GIACOSA 46 - MILANO</t>
  </si>
  <si>
    <t>VIA GIACOSA 46</t>
  </si>
  <si>
    <t>PONTANO</t>
  </si>
  <si>
    <t>VIA RUSSO 23/27</t>
  </si>
  <si>
    <t>ISTITUTO COMPRENSIVO STATALE "I. CALVINO"  VIA FRIGIA 4  - MILANO</t>
  </si>
  <si>
    <t>VIA CARNOVALI 19</t>
  </si>
  <si>
    <t>VIA MATTEI 12</t>
  </si>
  <si>
    <t>VIA S. UGUZZONE 10</t>
  </si>
  <si>
    <t>VIA FRIGIA 4</t>
  </si>
  <si>
    <t>ISITUTO COMPRENSIVO STATALE  "P. E L. PINI"   
VIA S. DA VEMERCATE 14 - MILANO</t>
  </si>
  <si>
    <t>VIA CESALPINO 38</t>
  </si>
  <si>
    <t>VIA S. ELEMBARDO 4</t>
  </si>
  <si>
    <t xml:space="preserve">ANFITEATRO MARTESANA </t>
  </si>
  <si>
    <t xml:space="preserve"> L.GO MARTIRI IRACHENI VITTIME DEL TERRORISMO 1</t>
  </si>
  <si>
    <t xml:space="preserve">EX CHIESETTA AL PARCO TROTTER </t>
  </si>
  <si>
    <t>VIA E. MOSSO 7</t>
  </si>
  <si>
    <t>CASCINA TURRO</t>
  </si>
  <si>
    <t>VIA PADOVA 118</t>
  </si>
  <si>
    <t>VIA ALGHERO</t>
  </si>
  <si>
    <t xml:space="preserve">TOTALE CONCESSIONE D'USO IMMOBILI PER PROGETTI DI SVILUPPO DI ATTIVITÀ CULTURALI ED ECONOMICHE </t>
  </si>
  <si>
    <t>SCUOLA - VIA CASATI N. 6  (MILANO )</t>
  </si>
  <si>
    <t>PALESTRA  SCUOLA ELEMENTARE VIA  ANTONINI 
N. 50 - MILANO</t>
  </si>
  <si>
    <t>PALESTRA SCUOLA ELEMENTARE VIA BOCCONI 
N. 17 - MILANO</t>
  </si>
  <si>
    <t>CONCESSIONE D'USO IMMOBILI PER PROGETTI DI SVILUPPO DI ATTIVITA' CULTURALI E ECONOMICHE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</si>
</sst>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0;[Red]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324">
    <xf numFmtId="0" fontId="0" fillId="0" borderId="0" xfId="0"/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/>
    <xf numFmtId="165" fontId="0" fillId="0" borderId="1" xfId="0" applyNumberFormat="1" applyFont="1" applyBorder="1"/>
    <xf numFmtId="164" fontId="0" fillId="0" borderId="1" xfId="0" applyNumberFormat="1" applyFont="1" applyBorder="1"/>
    <xf numFmtId="0" fontId="1" fillId="0" borderId="0" xfId="0" applyFont="1"/>
    <xf numFmtId="164" fontId="1" fillId="0" borderId="1" xfId="0" applyNumberFormat="1" applyFont="1" applyFill="1" applyBorder="1"/>
    <xf numFmtId="0" fontId="6" fillId="0" borderId="0" xfId="0" applyFont="1" applyBorder="1" applyAlignment="1">
      <alignment wrapText="1"/>
    </xf>
    <xf numFmtId="0" fontId="4" fillId="0" borderId="0" xfId="0" applyFont="1" applyAlignment="1"/>
    <xf numFmtId="165" fontId="0" fillId="0" borderId="1" xfId="0" applyNumberFormat="1" applyFont="1" applyBorder="1" applyAlignment="1">
      <alignment horizontal="center"/>
    </xf>
    <xf numFmtId="0" fontId="0" fillId="0" borderId="9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64" fontId="0" fillId="0" borderId="3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4" fontId="0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/>
    <xf numFmtId="0" fontId="0" fillId="0" borderId="3" xfId="0" applyFont="1" applyFill="1" applyBorder="1" applyAlignment="1">
      <alignment vertical="center" wrapText="1"/>
    </xf>
    <xf numFmtId="0" fontId="0" fillId="0" borderId="1" xfId="0" applyBorder="1"/>
    <xf numFmtId="0" fontId="7" fillId="0" borderId="5" xfId="2" applyFont="1" applyFill="1" applyBorder="1" applyAlignment="1">
      <alignment vertical="center" wrapText="1"/>
    </xf>
    <xf numFmtId="8" fontId="7" fillId="0" borderId="2" xfId="2" applyNumberFormat="1" applyBorder="1" applyAlignment="1">
      <alignment horizontal="center"/>
    </xf>
    <xf numFmtId="0" fontId="7" fillId="0" borderId="2" xfId="2" applyBorder="1" applyAlignment="1">
      <alignment horizontal="center"/>
    </xf>
    <xf numFmtId="8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0" fontId="7" fillId="0" borderId="3" xfId="2" applyFont="1" applyFill="1" applyBorder="1" applyAlignment="1">
      <alignment vertical="center" wrapText="1"/>
    </xf>
    <xf numFmtId="0" fontId="1" fillId="3" borderId="12" xfId="2" applyFont="1" applyFill="1" applyBorder="1" applyAlignment="1">
      <alignment vertical="center" wrapText="1"/>
    </xf>
    <xf numFmtId="164" fontId="1" fillId="4" borderId="12" xfId="2" applyNumberFormat="1" applyFont="1" applyFill="1" applyBorder="1" applyAlignment="1">
      <alignment horizontal="center" vertical="center"/>
    </xf>
    <xf numFmtId="165" fontId="1" fillId="3" borderId="12" xfId="2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164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6" borderId="1" xfId="0" applyFill="1" applyBorder="1"/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164" fontId="1" fillId="6" borderId="12" xfId="2" applyNumberFormat="1" applyFont="1" applyFill="1" applyBorder="1" applyAlignment="1">
      <alignment horizontal="center" vertical="center"/>
    </xf>
    <xf numFmtId="165" fontId="1" fillId="6" borderId="12" xfId="2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164" fontId="0" fillId="0" borderId="3" xfId="0" applyNumberFormat="1" applyFill="1" applyBorder="1"/>
    <xf numFmtId="0" fontId="11" fillId="0" borderId="1" xfId="0" applyFont="1" applyFill="1" applyBorder="1" applyAlignment="1">
      <alignment vertical="center" wrapText="1"/>
    </xf>
    <xf numFmtId="164" fontId="1" fillId="3" borderId="12" xfId="2" applyNumberFormat="1" applyFont="1" applyFill="1" applyBorder="1" applyAlignment="1">
      <alignment vertical="center" wrapText="1"/>
    </xf>
    <xf numFmtId="0" fontId="1" fillId="8" borderId="12" xfId="2" applyFont="1" applyFill="1" applyBorder="1" applyAlignment="1">
      <alignment vertical="center" wrapText="1"/>
    </xf>
    <xf numFmtId="0" fontId="1" fillId="8" borderId="12" xfId="0" applyFont="1" applyFill="1" applyBorder="1" applyAlignment="1">
      <alignment vertical="center" wrapText="1"/>
    </xf>
    <xf numFmtId="164" fontId="1" fillId="8" borderId="12" xfId="2" applyNumberFormat="1" applyFont="1" applyFill="1" applyBorder="1" applyAlignment="1">
      <alignment vertical="center" wrapText="1"/>
    </xf>
    <xf numFmtId="3" fontId="1" fillId="8" borderId="12" xfId="2" applyNumberFormat="1" applyFont="1" applyFill="1" applyBorder="1" applyAlignment="1">
      <alignment vertical="center" wrapText="1"/>
    </xf>
    <xf numFmtId="164" fontId="0" fillId="0" borderId="3" xfId="0" applyNumberFormat="1" applyFont="1" applyBorder="1"/>
    <xf numFmtId="165" fontId="0" fillId="0" borderId="3" xfId="0" applyNumberFormat="1" applyFont="1" applyBorder="1"/>
    <xf numFmtId="164" fontId="1" fillId="7" borderId="12" xfId="0" applyNumberFormat="1" applyFont="1" applyFill="1" applyBorder="1"/>
    <xf numFmtId="165" fontId="1" fillId="7" borderId="12" xfId="0" applyNumberFormat="1" applyFont="1" applyFill="1" applyBorder="1" applyAlignment="1">
      <alignment horizontal="center"/>
    </xf>
    <xf numFmtId="164" fontId="0" fillId="0" borderId="3" xfId="0" applyNumberFormat="1" applyFont="1" applyFill="1" applyBorder="1"/>
    <xf numFmtId="164" fontId="0" fillId="3" borderId="12" xfId="0" quotePrefix="1" applyNumberFormat="1" applyFont="1" applyFill="1" applyBorder="1" applyAlignment="1">
      <alignment horizontal="center" vertical="center"/>
    </xf>
    <xf numFmtId="165" fontId="0" fillId="3" borderId="12" xfId="0" quotePrefix="1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65" fontId="0" fillId="0" borderId="3" xfId="0" applyNumberFormat="1" applyFont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164" fontId="0" fillId="6" borderId="4" xfId="0" applyNumberFormat="1" applyFill="1" applyBorder="1"/>
    <xf numFmtId="165" fontId="0" fillId="6" borderId="4" xfId="0" applyNumberFormat="1" applyFill="1" applyBorder="1"/>
    <xf numFmtId="0" fontId="0" fillId="6" borderId="4" xfId="0" applyFill="1" applyBorder="1" applyAlignment="1">
      <alignment vertical="center"/>
    </xf>
    <xf numFmtId="0" fontId="1" fillId="8" borderId="14" xfId="2" applyFont="1" applyFill="1" applyBorder="1" applyAlignment="1">
      <alignment vertical="center" wrapText="1"/>
    </xf>
    <xf numFmtId="0" fontId="1" fillId="8" borderId="14" xfId="0" applyFont="1" applyFill="1" applyBorder="1" applyAlignment="1">
      <alignment vertical="center" wrapText="1"/>
    </xf>
    <xf numFmtId="164" fontId="1" fillId="8" borderId="14" xfId="2" applyNumberFormat="1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165" fontId="0" fillId="0" borderId="1" xfId="0" applyNumberFormat="1" applyBorder="1"/>
    <xf numFmtId="0" fontId="0" fillId="0" borderId="0" xfId="0" applyFill="1"/>
    <xf numFmtId="0" fontId="0" fillId="0" borderId="0" xfId="0" applyFill="1" applyBorder="1"/>
    <xf numFmtId="0" fontId="1" fillId="0" borderId="0" xfId="2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2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4" fontId="1" fillId="0" borderId="2" xfId="0" applyNumberFormat="1" applyFont="1" applyFill="1" applyBorder="1"/>
    <xf numFmtId="165" fontId="1" fillId="0" borderId="2" xfId="0" applyNumberFormat="1" applyFont="1" applyFill="1" applyBorder="1"/>
    <xf numFmtId="165" fontId="1" fillId="0" borderId="1" xfId="0" applyNumberFormat="1" applyFont="1" applyFill="1" applyBorder="1"/>
    <xf numFmtId="0" fontId="0" fillId="0" borderId="4" xfId="0" applyFill="1" applyBorder="1" applyAlignment="1">
      <alignment horizontal="left" vertical="center" wrapText="1"/>
    </xf>
    <xf numFmtId="164" fontId="1" fillId="0" borderId="3" xfId="0" applyNumberFormat="1" applyFont="1" applyFill="1" applyBorder="1"/>
    <xf numFmtId="165" fontId="1" fillId="0" borderId="3" xfId="0" applyNumberFormat="1" applyFont="1" applyFill="1" applyBorder="1"/>
    <xf numFmtId="164" fontId="0" fillId="0" borderId="2" xfId="0" applyNumberFormat="1" applyBorder="1"/>
    <xf numFmtId="165" fontId="0" fillId="0" borderId="3" xfId="0" applyNumberFormat="1" applyBorder="1"/>
    <xf numFmtId="164" fontId="0" fillId="0" borderId="4" xfId="0" applyNumberFormat="1" applyFill="1" applyBorder="1"/>
    <xf numFmtId="165" fontId="0" fillId="0" borderId="3" xfId="0" applyNumberFormat="1" applyFill="1" applyBorder="1"/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165" fontId="0" fillId="0" borderId="22" xfId="0" applyNumberFormat="1" applyFill="1" applyBorder="1"/>
    <xf numFmtId="0" fontId="1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5" borderId="14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7" borderId="14" xfId="0" applyNumberFormat="1" applyFont="1" applyFill="1" applyBorder="1"/>
    <xf numFmtId="165" fontId="1" fillId="7" borderId="14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Border="1"/>
    <xf numFmtId="0" fontId="1" fillId="3" borderId="14" xfId="2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164" fontId="0" fillId="0" borderId="8" xfId="0" applyNumberFormat="1" applyFill="1" applyBorder="1"/>
    <xf numFmtId="0" fontId="0" fillId="0" borderId="22" xfId="0" applyBorder="1" applyAlignment="1">
      <alignment wrapText="1"/>
    </xf>
    <xf numFmtId="164" fontId="0" fillId="0" borderId="22" xfId="0" applyNumberFormat="1" applyFill="1" applyBorder="1"/>
    <xf numFmtId="165" fontId="0" fillId="0" borderId="22" xfId="0" applyNumberFormat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165" fontId="0" fillId="0" borderId="8" xfId="0" applyNumberFormat="1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/>
    <xf numFmtId="164" fontId="0" fillId="0" borderId="12" xfId="0" applyNumberFormat="1" applyFill="1" applyBorder="1"/>
    <xf numFmtId="165" fontId="0" fillId="0" borderId="12" xfId="0" applyNumberFormat="1" applyBorder="1" applyAlignment="1">
      <alignment horizontal="center"/>
    </xf>
    <xf numFmtId="0" fontId="0" fillId="0" borderId="4" xfId="0" applyBorder="1" applyAlignment="1">
      <alignment wrapText="1"/>
    </xf>
    <xf numFmtId="165" fontId="0" fillId="0" borderId="4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22" xfId="0" applyFont="1" applyFill="1" applyBorder="1" applyAlignment="1">
      <alignment horizontal="left" vertical="center" wrapText="1"/>
    </xf>
    <xf numFmtId="164" fontId="0" fillId="0" borderId="22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165" fontId="0" fillId="0" borderId="12" xfId="0" applyNumberFormat="1" applyFont="1" applyBorder="1" applyAlignment="1">
      <alignment horizontal="center"/>
    </xf>
    <xf numFmtId="164" fontId="0" fillId="0" borderId="8" xfId="0" applyNumberFormat="1" applyFont="1" applyFill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 wrapText="1"/>
    </xf>
    <xf numFmtId="165" fontId="0" fillId="0" borderId="22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165" fontId="0" fillId="0" borderId="8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/>
    </xf>
    <xf numFmtId="44" fontId="0" fillId="0" borderId="22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0" fontId="1" fillId="5" borderId="20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165" fontId="1" fillId="3" borderId="1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4" fontId="0" fillId="0" borderId="2" xfId="0" applyNumberFormat="1" applyFont="1" applyBorder="1"/>
    <xf numFmtId="0" fontId="0" fillId="6" borderId="12" xfId="0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0" fillId="0" borderId="2" xfId="0" applyNumberFormat="1" applyFont="1" applyBorder="1" applyAlignment="1">
      <alignment vertical="center" wrapText="1"/>
    </xf>
    <xf numFmtId="164" fontId="0" fillId="0" borderId="2" xfId="0" applyNumberFormat="1" applyFont="1" applyFill="1" applyBorder="1"/>
    <xf numFmtId="0" fontId="0" fillId="6" borderId="22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1" fillId="0" borderId="22" xfId="0" applyFont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vertical="center"/>
    </xf>
    <xf numFmtId="164" fontId="0" fillId="6" borderId="12" xfId="0" applyNumberFormat="1" applyFill="1" applyBorder="1"/>
    <xf numFmtId="165" fontId="0" fillId="6" borderId="12" xfId="0" applyNumberFormat="1" applyFill="1" applyBorder="1"/>
    <xf numFmtId="164" fontId="1" fillId="0" borderId="2" xfId="0" applyNumberFormat="1" applyFont="1" applyBorder="1"/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/>
    <xf numFmtId="0" fontId="0" fillId="0" borderId="1" xfId="0" applyFill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7" fillId="3" borderId="12" xfId="2" applyFont="1" applyFill="1" applyBorder="1" applyAlignment="1">
      <alignment vertical="center" wrapText="1"/>
    </xf>
    <xf numFmtId="164" fontId="0" fillId="6" borderId="14" xfId="0" applyNumberFormat="1" applyFill="1" applyBorder="1"/>
    <xf numFmtId="165" fontId="0" fillId="6" borderId="14" xfId="0" applyNumberFormat="1" applyFill="1" applyBorder="1"/>
    <xf numFmtId="164" fontId="0" fillId="0" borderId="2" xfId="0" applyNumberFormat="1" applyFont="1" applyBorder="1" applyAlignment="1">
      <alignment horizontal="right" vertical="center" wrapText="1"/>
    </xf>
    <xf numFmtId="0" fontId="0" fillId="6" borderId="2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165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Fill="1" applyBorder="1"/>
    <xf numFmtId="164" fontId="0" fillId="0" borderId="2" xfId="0" applyNumberFormat="1" applyFont="1" applyBorder="1" applyAlignment="1">
      <alignment horizontal="right" wrapText="1"/>
    </xf>
    <xf numFmtId="164" fontId="0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7" fillId="0" borderId="3" xfId="2" applyFont="1" applyFill="1" applyBorder="1" applyAlignment="1">
      <alignment vertical="center" wrapText="1"/>
    </xf>
    <xf numFmtId="0" fontId="7" fillId="0" borderId="4" xfId="2" applyBorder="1" applyAlignment="1">
      <alignment vertical="center" wrapText="1"/>
    </xf>
    <xf numFmtId="0" fontId="0" fillId="0" borderId="21" xfId="0" applyBorder="1" applyAlignment="1"/>
    <xf numFmtId="0" fontId="0" fillId="0" borderId="11" xfId="0" applyBorder="1" applyAlignment="1"/>
    <xf numFmtId="0" fontId="2" fillId="2" borderId="1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3" xfId="0" applyBorder="1" applyAlignment="1"/>
    <xf numFmtId="0" fontId="0" fillId="0" borderId="0" xfId="0" applyBorder="1" applyAlignment="1"/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/>
    <xf numFmtId="0" fontId="0" fillId="0" borderId="1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0" fillId="0" borderId="8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2" xfId="0" applyBorder="1" applyAlignment="1"/>
    <xf numFmtId="0" fontId="0" fillId="0" borderId="2" xfId="0" applyFont="1" applyFill="1" applyBorder="1" applyAlignment="1">
      <alignment vertical="center" wrapText="1"/>
    </xf>
    <xf numFmtId="0" fontId="7" fillId="6" borderId="18" xfId="2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Medium9"/>
  <colors>
    <mruColors>
      <color rgb="FFDAEEF3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475"/>
  <sheetViews>
    <sheetView tabSelected="1" topLeftCell="A63" zoomScale="115" zoomScaleNormal="115" workbookViewId="0">
      <selection activeCell="F72" sqref="F72"/>
    </sheetView>
  </sheetViews>
  <sheetFormatPr defaultRowHeight="15" x14ac:dyDescent="0.25"/>
  <cols>
    <col min="1" max="1" width="6.5703125" style="4" customWidth="1"/>
    <col min="2" max="2" width="45.140625" customWidth="1"/>
    <col min="3" max="3" width="28.140625" customWidth="1"/>
    <col min="4" max="4" width="16.28515625" bestFit="1" customWidth="1"/>
    <col min="5" max="5" width="16.28515625" customWidth="1"/>
  </cols>
  <sheetData>
    <row r="1" spans="1:7" ht="31.5" customHeight="1" x14ac:dyDescent="0.25">
      <c r="A1" s="251" t="s">
        <v>1</v>
      </c>
      <c r="B1" s="252"/>
      <c r="C1" s="252"/>
      <c r="D1" s="252"/>
      <c r="E1" s="252"/>
    </row>
    <row r="2" spans="1:7" ht="18" customHeight="1" x14ac:dyDescent="0.25">
      <c r="A2" s="253" t="s">
        <v>122</v>
      </c>
      <c r="B2" s="253"/>
      <c r="C2" s="253"/>
      <c r="D2" s="253"/>
      <c r="E2" s="253"/>
    </row>
    <row r="3" spans="1:7" ht="60" customHeight="1" thickBot="1" x14ac:dyDescent="0.3">
      <c r="A3" s="254" t="s">
        <v>53</v>
      </c>
      <c r="B3" s="254"/>
      <c r="C3" s="225" t="s">
        <v>54</v>
      </c>
      <c r="D3" s="188" t="s">
        <v>55</v>
      </c>
      <c r="E3" s="188" t="s">
        <v>56</v>
      </c>
    </row>
    <row r="4" spans="1:7" ht="15.75" thickBot="1" x14ac:dyDescent="0.3">
      <c r="A4" s="240">
        <v>1</v>
      </c>
      <c r="B4" s="224" t="s">
        <v>57</v>
      </c>
      <c r="C4" s="224"/>
      <c r="D4" s="237"/>
      <c r="E4" s="238"/>
    </row>
    <row r="5" spans="1:7" ht="29.1" customHeight="1" x14ac:dyDescent="0.25">
      <c r="A5" s="255"/>
      <c r="B5" s="258" t="s">
        <v>292</v>
      </c>
      <c r="C5" s="135" t="s">
        <v>277</v>
      </c>
      <c r="D5" s="246">
        <v>529.91999999999996</v>
      </c>
      <c r="E5" s="245">
        <v>3</v>
      </c>
    </row>
    <row r="6" spans="1:7" ht="29.1" customHeight="1" x14ac:dyDescent="0.25">
      <c r="A6" s="256"/>
      <c r="B6" s="259"/>
      <c r="C6" s="66" t="s">
        <v>278</v>
      </c>
      <c r="D6" s="2">
        <v>1714.8</v>
      </c>
      <c r="E6" s="27">
        <v>15</v>
      </c>
      <c r="F6" s="20"/>
      <c r="G6" s="20"/>
    </row>
    <row r="7" spans="1:7" ht="29.1" customHeight="1" thickBot="1" x14ac:dyDescent="0.3">
      <c r="A7" s="257"/>
      <c r="B7" s="260"/>
      <c r="C7" s="120" t="s">
        <v>279</v>
      </c>
      <c r="D7" s="174">
        <v>4243.68</v>
      </c>
      <c r="E7" s="175">
        <v>2</v>
      </c>
      <c r="F7" s="20"/>
      <c r="G7" s="20"/>
    </row>
    <row r="8" spans="1:7" ht="29.1" customHeight="1" x14ac:dyDescent="0.25">
      <c r="A8" s="255"/>
      <c r="B8" s="261" t="s">
        <v>293</v>
      </c>
      <c r="C8" s="176" t="s">
        <v>280</v>
      </c>
      <c r="D8" s="172">
        <v>1255.68</v>
      </c>
      <c r="E8" s="177">
        <v>7</v>
      </c>
      <c r="F8" s="20"/>
      <c r="G8" s="20"/>
    </row>
    <row r="9" spans="1:7" ht="29.1" customHeight="1" thickBot="1" x14ac:dyDescent="0.3">
      <c r="A9" s="256"/>
      <c r="B9" s="260"/>
      <c r="C9" s="178" t="s">
        <v>281</v>
      </c>
      <c r="D9" s="174">
        <v>533.28</v>
      </c>
      <c r="E9" s="175">
        <v>2</v>
      </c>
      <c r="F9" s="20"/>
      <c r="G9" s="20"/>
    </row>
    <row r="10" spans="1:7" ht="29.1" customHeight="1" thickBot="1" x14ac:dyDescent="0.3">
      <c r="A10" s="58"/>
      <c r="B10" s="179" t="s">
        <v>294</v>
      </c>
      <c r="C10" s="180" t="s">
        <v>282</v>
      </c>
      <c r="D10" s="181">
        <v>1415.88</v>
      </c>
      <c r="E10" s="182">
        <v>9</v>
      </c>
      <c r="F10" s="20"/>
      <c r="G10" s="20"/>
    </row>
    <row r="11" spans="1:7" ht="29.1" customHeight="1" x14ac:dyDescent="0.25">
      <c r="A11" s="256"/>
      <c r="B11" s="261" t="s">
        <v>295</v>
      </c>
      <c r="C11" s="171" t="s">
        <v>283</v>
      </c>
      <c r="D11" s="172">
        <v>1620</v>
      </c>
      <c r="E11" s="177">
        <v>3</v>
      </c>
      <c r="F11" s="20"/>
      <c r="G11" s="20"/>
    </row>
    <row r="12" spans="1:7" ht="29.1" customHeight="1" x14ac:dyDescent="0.25">
      <c r="A12" s="256"/>
      <c r="B12" s="259"/>
      <c r="C12" s="66" t="s">
        <v>284</v>
      </c>
      <c r="D12" s="2">
        <v>1103.76</v>
      </c>
      <c r="E12" s="27">
        <v>8</v>
      </c>
      <c r="F12" s="20"/>
      <c r="G12" s="20"/>
    </row>
    <row r="13" spans="1:7" ht="29.1" customHeight="1" thickBot="1" x14ac:dyDescent="0.3">
      <c r="A13" s="257"/>
      <c r="B13" s="260"/>
      <c r="C13" s="173" t="s">
        <v>285</v>
      </c>
      <c r="D13" s="174">
        <v>1567.8</v>
      </c>
      <c r="E13" s="175">
        <v>6</v>
      </c>
      <c r="F13" s="21"/>
      <c r="G13" s="21"/>
    </row>
    <row r="14" spans="1:7" ht="29.1" customHeight="1" thickBot="1" x14ac:dyDescent="0.3">
      <c r="A14" s="6"/>
      <c r="B14" s="179" t="s">
        <v>296</v>
      </c>
      <c r="C14" s="185" t="s">
        <v>286</v>
      </c>
      <c r="D14" s="181">
        <v>2180.4</v>
      </c>
      <c r="E14" s="182">
        <v>9</v>
      </c>
    </row>
    <row r="15" spans="1:7" ht="29.1" customHeight="1" thickBot="1" x14ac:dyDescent="0.3">
      <c r="A15" s="34"/>
      <c r="B15" s="157" t="s">
        <v>297</v>
      </c>
      <c r="C15" s="183" t="s">
        <v>287</v>
      </c>
      <c r="D15" s="144">
        <v>648</v>
      </c>
      <c r="E15" s="184">
        <v>1</v>
      </c>
    </row>
    <row r="16" spans="1:7" ht="29.1" customHeight="1" x14ac:dyDescent="0.25">
      <c r="A16" s="292"/>
      <c r="B16" s="294" t="s">
        <v>298</v>
      </c>
      <c r="C16" s="171" t="s">
        <v>288</v>
      </c>
      <c r="D16" s="172"/>
      <c r="E16" s="177"/>
    </row>
    <row r="17" spans="1:9" ht="29.1" customHeight="1" x14ac:dyDescent="0.25">
      <c r="A17" s="293"/>
      <c r="B17" s="295"/>
      <c r="C17" s="67" t="s">
        <v>289</v>
      </c>
      <c r="D17" s="2">
        <v>540</v>
      </c>
      <c r="E17" s="27">
        <v>1</v>
      </c>
    </row>
    <row r="18" spans="1:9" ht="29.1" customHeight="1" x14ac:dyDescent="0.25">
      <c r="A18" s="293"/>
      <c r="B18" s="295"/>
      <c r="C18" s="67" t="s">
        <v>290</v>
      </c>
      <c r="D18" s="2">
        <v>432</v>
      </c>
      <c r="E18" s="27">
        <v>1</v>
      </c>
    </row>
    <row r="19" spans="1:9" ht="29.1" customHeight="1" thickBot="1" x14ac:dyDescent="0.3">
      <c r="A19" s="293"/>
      <c r="B19" s="296"/>
      <c r="C19" s="173" t="s">
        <v>291</v>
      </c>
      <c r="D19" s="174">
        <v>108</v>
      </c>
      <c r="E19" s="175">
        <v>1</v>
      </c>
      <c r="I19" s="5"/>
    </row>
    <row r="20" spans="1:9" ht="30.75" thickBot="1" x14ac:dyDescent="0.3">
      <c r="A20" s="34"/>
      <c r="B20" s="169" t="s">
        <v>58</v>
      </c>
      <c r="C20" s="170" t="s">
        <v>40</v>
      </c>
      <c r="D20" s="159">
        <f>SUM(D4:D19)</f>
        <v>17893.2</v>
      </c>
      <c r="E20" s="160">
        <f>SUM(E4:E19)</f>
        <v>68</v>
      </c>
      <c r="I20" s="5"/>
    </row>
    <row r="21" spans="1:9" ht="15.75" thickBot="1" x14ac:dyDescent="0.3">
      <c r="A21" s="64">
        <v>2</v>
      </c>
      <c r="B21" s="219" t="s">
        <v>59</v>
      </c>
      <c r="C21" s="219"/>
      <c r="D21" s="228"/>
      <c r="E21" s="229"/>
    </row>
    <row r="22" spans="1:9" ht="30" x14ac:dyDescent="0.25">
      <c r="A22" s="297"/>
      <c r="B22" s="244"/>
      <c r="C22" s="135" t="s">
        <v>273</v>
      </c>
      <c r="D22" s="142">
        <v>2355.42</v>
      </c>
      <c r="E22" s="245">
        <v>70</v>
      </c>
    </row>
    <row r="23" spans="1:9" ht="30" x14ac:dyDescent="0.25">
      <c r="A23" s="282"/>
      <c r="B23" s="6"/>
      <c r="C23" s="1" t="s">
        <v>274</v>
      </c>
      <c r="D23" s="3">
        <v>70.2</v>
      </c>
      <c r="E23" s="27">
        <v>6</v>
      </c>
    </row>
    <row r="24" spans="1:9" ht="30" x14ac:dyDescent="0.25">
      <c r="A24" s="282"/>
      <c r="B24" s="6"/>
      <c r="C24" s="1" t="s">
        <v>275</v>
      </c>
      <c r="D24" s="3">
        <v>340.4</v>
      </c>
      <c r="E24" s="27">
        <v>12</v>
      </c>
    </row>
    <row r="25" spans="1:9" ht="32.25" customHeight="1" thickBot="1" x14ac:dyDescent="0.3">
      <c r="A25" s="282"/>
      <c r="B25" s="93"/>
      <c r="C25" s="94" t="s">
        <v>276</v>
      </c>
      <c r="D25" s="26">
        <v>137.61000000000001</v>
      </c>
      <c r="E25" s="28">
        <v>11</v>
      </c>
    </row>
    <row r="26" spans="1:9" ht="30.75" thickBot="1" x14ac:dyDescent="0.3">
      <c r="A26" s="34"/>
      <c r="B26" s="101" t="s">
        <v>58</v>
      </c>
      <c r="C26" s="101" t="s">
        <v>42</v>
      </c>
      <c r="D26" s="85">
        <f>SUM(D22:D25)</f>
        <v>2903.63</v>
      </c>
      <c r="E26" s="86">
        <f>SUM(E22:E25)</f>
        <v>99</v>
      </c>
      <c r="F26" s="18"/>
    </row>
    <row r="27" spans="1:9" ht="15.75" thickBot="1" x14ac:dyDescent="0.3">
      <c r="A27" s="64">
        <v>3</v>
      </c>
      <c r="B27" s="97" t="s">
        <v>60</v>
      </c>
      <c r="C27" s="97"/>
      <c r="D27" s="95"/>
      <c r="E27" s="96"/>
    </row>
    <row r="28" spans="1:9" ht="25.5" customHeight="1" thickBot="1" x14ac:dyDescent="0.3">
      <c r="A28" s="34"/>
      <c r="B28" s="101" t="s">
        <v>58</v>
      </c>
      <c r="C28" s="101"/>
      <c r="D28" s="101"/>
      <c r="E28" s="101"/>
    </row>
    <row r="29" spans="1:9" ht="15.75" thickBot="1" x14ac:dyDescent="0.3">
      <c r="A29" s="64">
        <v>4</v>
      </c>
      <c r="B29" s="97" t="s">
        <v>61</v>
      </c>
      <c r="C29" s="97"/>
      <c r="D29" s="95"/>
      <c r="E29" s="96"/>
    </row>
    <row r="30" spans="1:9" ht="25.5" customHeight="1" thickBot="1" x14ac:dyDescent="0.3">
      <c r="A30" s="34"/>
      <c r="B30" s="101" t="s">
        <v>58</v>
      </c>
      <c r="C30" s="101"/>
      <c r="D30" s="101"/>
      <c r="E30" s="101"/>
    </row>
    <row r="31" spans="1:9" ht="16.5" customHeight="1" thickBot="1" x14ac:dyDescent="0.3">
      <c r="A31" s="64">
        <v>5</v>
      </c>
      <c r="B31" s="219" t="s">
        <v>45</v>
      </c>
      <c r="C31" s="219"/>
      <c r="D31" s="228"/>
      <c r="E31" s="229"/>
    </row>
    <row r="32" spans="1:9" ht="33.75" customHeight="1" thickBot="1" x14ac:dyDescent="0.3">
      <c r="A32" s="34"/>
      <c r="B32" s="241"/>
      <c r="C32" s="242" t="s">
        <v>272</v>
      </c>
      <c r="D32" s="248">
        <v>3750</v>
      </c>
      <c r="E32" s="243">
        <v>1</v>
      </c>
    </row>
    <row r="33" spans="1:6" ht="45.75" thickBot="1" x14ac:dyDescent="0.3">
      <c r="A33" s="34"/>
      <c r="B33" s="101" t="s">
        <v>58</v>
      </c>
      <c r="C33" s="101" t="s">
        <v>50</v>
      </c>
      <c r="D33" s="85">
        <f>D32</f>
        <v>3750</v>
      </c>
      <c r="E33" s="86">
        <f>E32</f>
        <v>1</v>
      </c>
    </row>
    <row r="34" spans="1:6" ht="29.1" customHeight="1" thickBot="1" x14ac:dyDescent="0.3">
      <c r="A34" s="34"/>
      <c r="B34" s="98" t="s">
        <v>0</v>
      </c>
      <c r="C34" s="99" t="s">
        <v>51</v>
      </c>
      <c r="D34" s="100">
        <f>D33+D26+D20</f>
        <v>24546.83</v>
      </c>
      <c r="E34" s="99">
        <f>E33+E26+E20</f>
        <v>168</v>
      </c>
    </row>
    <row r="35" spans="1:6" ht="29.1" customHeight="1" x14ac:dyDescent="0.25">
      <c r="A35" s="123"/>
      <c r="B35" s="124"/>
      <c r="C35" s="125"/>
      <c r="D35" s="126"/>
      <c r="E35" s="125"/>
      <c r="F35" s="122"/>
    </row>
    <row r="36" spans="1:6" ht="18" customHeight="1" x14ac:dyDescent="0.25">
      <c r="A36" s="253" t="s">
        <v>340</v>
      </c>
      <c r="B36" s="253"/>
      <c r="C36" s="253"/>
      <c r="D36" s="253"/>
      <c r="E36" s="253"/>
    </row>
    <row r="37" spans="1:6" ht="60" customHeight="1" thickBot="1" x14ac:dyDescent="0.3">
      <c r="A37" s="254" t="s">
        <v>53</v>
      </c>
      <c r="B37" s="254"/>
      <c r="C37" s="225" t="s">
        <v>54</v>
      </c>
      <c r="D37" s="188" t="s">
        <v>55</v>
      </c>
      <c r="E37" s="188" t="s">
        <v>56</v>
      </c>
    </row>
    <row r="38" spans="1:6" ht="15.75" thickBot="1" x14ac:dyDescent="0.3">
      <c r="A38" s="240">
        <v>1</v>
      </c>
      <c r="B38" s="224" t="s">
        <v>57</v>
      </c>
      <c r="C38" s="224"/>
      <c r="D38" s="237"/>
      <c r="E38" s="238"/>
    </row>
    <row r="39" spans="1:6" ht="23.1" customHeight="1" x14ac:dyDescent="0.25">
      <c r="A39" s="273"/>
      <c r="B39" s="274" t="s">
        <v>360</v>
      </c>
      <c r="C39" s="166" t="s">
        <v>361</v>
      </c>
      <c r="D39" s="239">
        <v>40.32</v>
      </c>
      <c r="E39" s="103">
        <v>2</v>
      </c>
    </row>
    <row r="40" spans="1:6" ht="23.1" customHeight="1" x14ac:dyDescent="0.25">
      <c r="A40" s="256"/>
      <c r="B40" s="271"/>
      <c r="C40" s="163" t="s">
        <v>362</v>
      </c>
      <c r="D40" s="161">
        <v>212.2</v>
      </c>
      <c r="E40" s="158">
        <v>2</v>
      </c>
    </row>
    <row r="41" spans="1:6" ht="23.1" customHeight="1" x14ac:dyDescent="0.25">
      <c r="A41" s="256"/>
      <c r="B41" s="271"/>
      <c r="C41" s="163" t="s">
        <v>363</v>
      </c>
      <c r="D41" s="161">
        <v>544.4</v>
      </c>
      <c r="E41" s="158">
        <v>4</v>
      </c>
    </row>
    <row r="42" spans="1:6" ht="23.1" customHeight="1" thickBot="1" x14ac:dyDescent="0.3">
      <c r="A42" s="257"/>
      <c r="B42" s="270"/>
      <c r="C42" s="186" t="s">
        <v>364</v>
      </c>
      <c r="D42" s="187">
        <v>23.2</v>
      </c>
      <c r="E42" s="188">
        <v>1</v>
      </c>
    </row>
    <row r="43" spans="1:6" ht="23.1" customHeight="1" x14ac:dyDescent="0.25">
      <c r="A43" s="273"/>
      <c r="B43" s="268" t="s">
        <v>365</v>
      </c>
      <c r="C43" s="189" t="s">
        <v>366</v>
      </c>
      <c r="D43" s="190">
        <v>4670.2</v>
      </c>
      <c r="E43" s="191">
        <v>13</v>
      </c>
    </row>
    <row r="44" spans="1:6" ht="23.1" customHeight="1" thickBot="1" x14ac:dyDescent="0.3">
      <c r="A44" s="257"/>
      <c r="B44" s="270"/>
      <c r="C44" s="186" t="s">
        <v>367</v>
      </c>
      <c r="D44" s="187">
        <v>154.94</v>
      </c>
      <c r="E44" s="188">
        <v>3</v>
      </c>
    </row>
    <row r="45" spans="1:6" ht="23.1" customHeight="1" x14ac:dyDescent="0.25">
      <c r="A45" s="273"/>
      <c r="B45" s="268" t="s">
        <v>351</v>
      </c>
      <c r="C45" s="189" t="s">
        <v>352</v>
      </c>
      <c r="D45" s="190">
        <v>2318.04</v>
      </c>
      <c r="E45" s="191">
        <v>7</v>
      </c>
    </row>
    <row r="46" spans="1:6" ht="23.1" customHeight="1" thickBot="1" x14ac:dyDescent="0.3">
      <c r="A46" s="257"/>
      <c r="B46" s="270"/>
      <c r="C46" s="186" t="s">
        <v>353</v>
      </c>
      <c r="D46" s="187">
        <v>10219.43</v>
      </c>
      <c r="E46" s="188">
        <v>15</v>
      </c>
    </row>
    <row r="47" spans="1:6" ht="30.75" thickBot="1" x14ac:dyDescent="0.3">
      <c r="A47" s="266"/>
      <c r="B47" s="193" t="s">
        <v>354</v>
      </c>
      <c r="C47" s="194" t="s">
        <v>355</v>
      </c>
      <c r="D47" s="195">
        <v>1267.99</v>
      </c>
      <c r="E47" s="196">
        <v>9</v>
      </c>
    </row>
    <row r="48" spans="1:6" ht="23.1" customHeight="1" x14ac:dyDescent="0.25">
      <c r="A48" s="267"/>
      <c r="B48" s="268" t="s">
        <v>356</v>
      </c>
      <c r="C48" s="189" t="s">
        <v>357</v>
      </c>
      <c r="D48" s="197">
        <v>1001.04</v>
      </c>
      <c r="E48" s="198">
        <v>11</v>
      </c>
    </row>
    <row r="49" spans="1:5" ht="23.1" customHeight="1" x14ac:dyDescent="0.25">
      <c r="A49" s="267"/>
      <c r="B49" s="269"/>
      <c r="C49" s="165" t="s">
        <v>358</v>
      </c>
      <c r="D49" s="151">
        <v>1196</v>
      </c>
      <c r="E49" s="150">
        <v>1</v>
      </c>
    </row>
    <row r="50" spans="1:5" ht="23.1" customHeight="1" thickBot="1" x14ac:dyDescent="0.3">
      <c r="A50" s="257"/>
      <c r="B50" s="270"/>
      <c r="C50" s="186" t="s">
        <v>359</v>
      </c>
      <c r="D50" s="187">
        <v>1699.82</v>
      </c>
      <c r="E50" s="199">
        <v>13</v>
      </c>
    </row>
    <row r="51" spans="1:5" ht="23.1" customHeight="1" x14ac:dyDescent="0.25">
      <c r="A51" s="266"/>
      <c r="B51" s="268" t="s">
        <v>341</v>
      </c>
      <c r="C51" s="272" t="s">
        <v>348</v>
      </c>
      <c r="D51" s="306">
        <v>2744.8</v>
      </c>
      <c r="E51" s="308">
        <v>9</v>
      </c>
    </row>
    <row r="52" spans="1:5" ht="23.1" customHeight="1" x14ac:dyDescent="0.25">
      <c r="A52" s="256"/>
      <c r="B52" s="271"/>
      <c r="C52" s="269"/>
      <c r="D52" s="307"/>
      <c r="E52" s="309"/>
    </row>
    <row r="53" spans="1:5" ht="23.1" customHeight="1" x14ac:dyDescent="0.25">
      <c r="A53" s="256"/>
      <c r="B53" s="271"/>
      <c r="C53" s="164" t="s">
        <v>349</v>
      </c>
      <c r="D53" s="161">
        <v>540</v>
      </c>
      <c r="E53" s="162">
        <v>1</v>
      </c>
    </row>
    <row r="54" spans="1:5" ht="23.1" customHeight="1" thickBot="1" x14ac:dyDescent="0.3">
      <c r="A54" s="257"/>
      <c r="B54" s="270"/>
      <c r="C54" s="200" t="s">
        <v>350</v>
      </c>
      <c r="D54" s="187">
        <v>6436.2</v>
      </c>
      <c r="E54" s="201">
        <v>9</v>
      </c>
    </row>
    <row r="55" spans="1:5" ht="23.1" customHeight="1" x14ac:dyDescent="0.25">
      <c r="A55" s="266"/>
      <c r="B55" s="268" t="s">
        <v>345</v>
      </c>
      <c r="C55" s="202" t="s">
        <v>346</v>
      </c>
      <c r="D55" s="190">
        <v>421</v>
      </c>
      <c r="E55" s="203">
        <v>5</v>
      </c>
    </row>
    <row r="56" spans="1:5" ht="23.1" customHeight="1" thickBot="1" x14ac:dyDescent="0.3">
      <c r="A56" s="267"/>
      <c r="B56" s="270"/>
      <c r="C56" s="200" t="s">
        <v>347</v>
      </c>
      <c r="D56" s="187">
        <v>783.6</v>
      </c>
      <c r="E56" s="201">
        <v>10</v>
      </c>
    </row>
    <row r="57" spans="1:5" ht="23.1" customHeight="1" x14ac:dyDescent="0.25">
      <c r="A57" s="310"/>
      <c r="B57" s="268" t="s">
        <v>342</v>
      </c>
      <c r="C57" s="312" t="s">
        <v>343</v>
      </c>
      <c r="D57" s="306">
        <v>1106.03</v>
      </c>
      <c r="E57" s="314">
        <v>6</v>
      </c>
    </row>
    <row r="58" spans="1:5" ht="23.1" customHeight="1" x14ac:dyDescent="0.25">
      <c r="A58" s="311"/>
      <c r="B58" s="271"/>
      <c r="C58" s="313"/>
      <c r="D58" s="307"/>
      <c r="E58" s="315"/>
    </row>
    <row r="59" spans="1:5" ht="23.1" customHeight="1" thickBot="1" x14ac:dyDescent="0.3">
      <c r="A59" s="311"/>
      <c r="B59" s="270"/>
      <c r="C59" s="186" t="s">
        <v>344</v>
      </c>
      <c r="D59" s="187">
        <v>1173.3599999999999</v>
      </c>
      <c r="E59" s="204">
        <v>8</v>
      </c>
    </row>
    <row r="60" spans="1:5" ht="29.1" customHeight="1" thickBot="1" x14ac:dyDescent="0.3">
      <c r="A60" s="149"/>
      <c r="B60" s="236" t="s">
        <v>58</v>
      </c>
      <c r="C60" s="236" t="s">
        <v>40</v>
      </c>
      <c r="D60" s="85">
        <f>D59+D57+D56+D55+D54+D51+D50+D48+D47+D46+D45+D44+D43+D42+D41+D40+D39</f>
        <v>34816.569999999992</v>
      </c>
      <c r="E60" s="86">
        <f>E59+E57+E56+E55+E54+E51+E50+E48+E47+E46+E45+E44+E43+E42+E41+E40+E39</f>
        <v>127</v>
      </c>
    </row>
    <row r="61" spans="1:5" ht="15.75" thickBot="1" x14ac:dyDescent="0.3">
      <c r="A61" s="64">
        <v>2</v>
      </c>
      <c r="B61" s="223" t="s">
        <v>59</v>
      </c>
      <c r="C61" s="223"/>
      <c r="D61" s="237"/>
      <c r="E61" s="238"/>
    </row>
    <row r="62" spans="1:5" ht="29.1" customHeight="1" x14ac:dyDescent="0.25">
      <c r="A62" s="319"/>
      <c r="B62" s="166" t="s">
        <v>368</v>
      </c>
      <c r="C62" s="234" t="s">
        <v>369</v>
      </c>
      <c r="D62" s="247">
        <v>7947.12</v>
      </c>
      <c r="E62" s="235">
        <v>1</v>
      </c>
    </row>
    <row r="63" spans="1:5" ht="29.1" customHeight="1" x14ac:dyDescent="0.25">
      <c r="A63" s="263"/>
      <c r="B63" s="168" t="s">
        <v>370</v>
      </c>
      <c r="C63" s="34" t="s">
        <v>371</v>
      </c>
      <c r="D63" s="17">
        <v>705.5</v>
      </c>
      <c r="E63" s="34">
        <v>8</v>
      </c>
    </row>
    <row r="64" spans="1:5" ht="29.1" customHeight="1" x14ac:dyDescent="0.25">
      <c r="A64" s="263"/>
      <c r="B64" s="168" t="s">
        <v>372</v>
      </c>
      <c r="C64" s="34"/>
      <c r="D64" s="17">
        <v>323.10000000000002</v>
      </c>
      <c r="E64" s="34">
        <v>4</v>
      </c>
    </row>
    <row r="65" spans="1:5" ht="29.1" customHeight="1" thickBot="1" x14ac:dyDescent="0.3">
      <c r="A65" s="320"/>
      <c r="B65" s="168" t="s">
        <v>339</v>
      </c>
      <c r="C65" s="34" t="s">
        <v>373</v>
      </c>
      <c r="D65" s="17">
        <v>111.1</v>
      </c>
      <c r="E65" s="34">
        <v>1</v>
      </c>
    </row>
    <row r="66" spans="1:5" ht="30.75" thickBot="1" x14ac:dyDescent="0.3">
      <c r="A66" s="154"/>
      <c r="B66" s="101" t="s">
        <v>58</v>
      </c>
      <c r="C66" s="101" t="s">
        <v>42</v>
      </c>
      <c r="D66" s="85">
        <f>D65+D63+D64+D62</f>
        <v>9086.82</v>
      </c>
      <c r="E66" s="86">
        <f>E65+E64+E63+E62</f>
        <v>14</v>
      </c>
    </row>
    <row r="67" spans="1:5" ht="15.75" thickBot="1" x14ac:dyDescent="0.3">
      <c r="A67" s="64">
        <v>3</v>
      </c>
      <c r="B67" s="219" t="s">
        <v>60</v>
      </c>
      <c r="C67" s="219"/>
      <c r="D67" s="228"/>
      <c r="E67" s="229"/>
    </row>
    <row r="68" spans="1:5" ht="29.1" customHeight="1" thickBot="1" x14ac:dyDescent="0.3">
      <c r="A68" s="233"/>
      <c r="B68" s="135"/>
      <c r="C68" s="167" t="s">
        <v>374</v>
      </c>
      <c r="D68" s="142">
        <v>2187.5</v>
      </c>
      <c r="E68" s="232">
        <v>30</v>
      </c>
    </row>
    <row r="69" spans="1:5" ht="29.1" customHeight="1" thickBot="1" x14ac:dyDescent="0.3">
      <c r="A69" s="233"/>
      <c r="B69" s="44" t="s">
        <v>299</v>
      </c>
      <c r="C69" s="50" t="s">
        <v>301</v>
      </c>
      <c r="D69" s="85">
        <v>2187.5</v>
      </c>
      <c r="E69" s="86">
        <v>30</v>
      </c>
    </row>
    <row r="70" spans="1:5" ht="15.75" thickBot="1" x14ac:dyDescent="0.3">
      <c r="A70" s="64">
        <v>4</v>
      </c>
      <c r="B70" s="219" t="s">
        <v>61</v>
      </c>
      <c r="C70" s="219"/>
      <c r="D70" s="228"/>
      <c r="E70" s="229"/>
    </row>
    <row r="71" spans="1:5" ht="15.75" thickBot="1" x14ac:dyDescent="0.3">
      <c r="A71" s="152"/>
      <c r="B71" s="135"/>
      <c r="C71" s="250" t="s">
        <v>300</v>
      </c>
      <c r="D71" s="230">
        <v>1442</v>
      </c>
      <c r="E71" s="231">
        <v>1</v>
      </c>
    </row>
    <row r="72" spans="1:5" ht="51.75" thickBot="1" x14ac:dyDescent="0.3">
      <c r="A72" s="153"/>
      <c r="B72" s="44" t="s">
        <v>299</v>
      </c>
      <c r="C72" s="205" t="s">
        <v>375</v>
      </c>
      <c r="D72" s="85">
        <v>1442</v>
      </c>
      <c r="E72" s="86">
        <v>1</v>
      </c>
    </row>
    <row r="73" spans="1:5" ht="15.75" thickBot="1" x14ac:dyDescent="0.3">
      <c r="A73" s="64">
        <v>5</v>
      </c>
      <c r="B73" s="219" t="s">
        <v>45</v>
      </c>
      <c r="C73" s="219"/>
      <c r="D73" s="228"/>
      <c r="E73" s="229"/>
    </row>
    <row r="74" spans="1:5" ht="25.5" customHeight="1" thickBot="1" x14ac:dyDescent="0.3">
      <c r="A74" s="249"/>
      <c r="B74" s="44" t="s">
        <v>299</v>
      </c>
      <c r="C74" s="50"/>
      <c r="D74" s="85"/>
      <c r="E74" s="86"/>
    </row>
    <row r="75" spans="1:5" ht="30.75" thickBot="1" x14ac:dyDescent="0.3">
      <c r="A75" s="6"/>
      <c r="B75" s="98" t="s">
        <v>0</v>
      </c>
      <c r="C75" s="99"/>
      <c r="D75" s="100">
        <f>D74+D69+D66+D60+D72</f>
        <v>47532.889999999992</v>
      </c>
      <c r="E75" s="99">
        <f>E74+E69+E66+E60+E72</f>
        <v>172</v>
      </c>
    </row>
    <row r="76" spans="1:5" ht="25.5" customHeight="1" x14ac:dyDescent="0.25"/>
    <row r="77" spans="1:5" ht="18" customHeight="1" x14ac:dyDescent="0.25">
      <c r="A77" s="253" t="s">
        <v>2</v>
      </c>
      <c r="B77" s="253"/>
      <c r="C77" s="253"/>
      <c r="D77" s="253"/>
      <c r="E77" s="253"/>
    </row>
    <row r="78" spans="1:5" ht="60.75" thickBot="1" x14ac:dyDescent="0.3">
      <c r="A78" s="317" t="s">
        <v>53</v>
      </c>
      <c r="B78" s="318"/>
      <c r="C78" s="225" t="s">
        <v>54</v>
      </c>
      <c r="D78" s="188" t="s">
        <v>55</v>
      </c>
      <c r="E78" s="188" t="s">
        <v>56</v>
      </c>
    </row>
    <row r="79" spans="1:5" ht="15.75" thickBot="1" x14ac:dyDescent="0.3">
      <c r="A79" s="224">
        <v>1</v>
      </c>
      <c r="B79" s="224" t="s">
        <v>62</v>
      </c>
      <c r="C79" s="224"/>
      <c r="D79" s="224"/>
      <c r="E79" s="224"/>
    </row>
    <row r="80" spans="1:5" ht="29.1" customHeight="1" x14ac:dyDescent="0.25">
      <c r="A80" s="267"/>
      <c r="C80" s="167" t="s">
        <v>253</v>
      </c>
      <c r="D80" s="227">
        <v>942.1</v>
      </c>
      <c r="E80" s="226">
        <v>1</v>
      </c>
    </row>
    <row r="81" spans="1:5" ht="29.1" customHeight="1" x14ac:dyDescent="0.25">
      <c r="A81" s="267"/>
      <c r="B81" s="14"/>
      <c r="C81" s="14" t="s">
        <v>254</v>
      </c>
      <c r="D81" s="60">
        <f>2231.7+505.65</f>
        <v>2737.35</v>
      </c>
      <c r="E81" s="61">
        <f>9+11</f>
        <v>20</v>
      </c>
    </row>
    <row r="82" spans="1:5" ht="29.1" customHeight="1" x14ac:dyDescent="0.25">
      <c r="A82" s="267"/>
      <c r="B82" s="14"/>
      <c r="C82" s="14" t="s">
        <v>255</v>
      </c>
      <c r="D82" s="60">
        <f>1386.4+729.03</f>
        <v>2115.4300000000003</v>
      </c>
      <c r="E82" s="61">
        <f>2+7</f>
        <v>9</v>
      </c>
    </row>
    <row r="83" spans="1:5" ht="29.1" customHeight="1" x14ac:dyDescent="0.25">
      <c r="A83" s="267"/>
      <c r="B83" s="14"/>
      <c r="C83" s="14" t="s">
        <v>376</v>
      </c>
      <c r="D83" s="60">
        <f>2975.87+246.06</f>
        <v>3221.93</v>
      </c>
      <c r="E83" s="61">
        <f>12+10</f>
        <v>22</v>
      </c>
    </row>
    <row r="84" spans="1:5" ht="29.1" customHeight="1" x14ac:dyDescent="0.25">
      <c r="A84" s="267"/>
      <c r="B84" s="14"/>
      <c r="C84" s="14" t="s">
        <v>256</v>
      </c>
      <c r="D84" s="60">
        <f>159.36+60.14</f>
        <v>219.5</v>
      </c>
      <c r="E84" s="61">
        <f>2+3</f>
        <v>5</v>
      </c>
    </row>
    <row r="85" spans="1:5" ht="29.1" customHeight="1" x14ac:dyDescent="0.25">
      <c r="A85" s="267"/>
      <c r="B85" s="14"/>
      <c r="C85" s="14" t="s">
        <v>257</v>
      </c>
      <c r="D85" s="60">
        <f>578.06+90.18</f>
        <v>668.24</v>
      </c>
      <c r="E85" s="61">
        <f>4+4</f>
        <v>8</v>
      </c>
    </row>
    <row r="86" spans="1:5" ht="29.1" customHeight="1" x14ac:dyDescent="0.25">
      <c r="A86" s="267"/>
      <c r="B86" s="14"/>
      <c r="C86" s="14" t="s">
        <v>258</v>
      </c>
      <c r="D86" s="60">
        <f>2430+461.61</f>
        <v>2891.61</v>
      </c>
      <c r="E86" s="61">
        <f>2+4</f>
        <v>6</v>
      </c>
    </row>
    <row r="87" spans="1:5" ht="30" customHeight="1" x14ac:dyDescent="0.25">
      <c r="A87" s="267"/>
      <c r="B87" s="14"/>
      <c r="C87" s="14" t="s">
        <v>259</v>
      </c>
      <c r="D87" s="60">
        <f>1439.54+259</f>
        <v>1698.54</v>
      </c>
      <c r="E87" s="61">
        <f>6+7</f>
        <v>13</v>
      </c>
    </row>
    <row r="88" spans="1:5" ht="30" customHeight="1" x14ac:dyDescent="0.25">
      <c r="A88" s="267"/>
      <c r="B88" s="14"/>
      <c r="C88" s="14" t="s">
        <v>260</v>
      </c>
      <c r="D88" s="60">
        <f>3478.6+55.2</f>
        <v>3533.7999999999997</v>
      </c>
      <c r="E88" s="61">
        <f>2+1</f>
        <v>3</v>
      </c>
    </row>
    <row r="89" spans="1:5" ht="30" customHeight="1" x14ac:dyDescent="0.25">
      <c r="A89" s="267"/>
      <c r="B89" s="14"/>
      <c r="C89" s="14" t="s">
        <v>261</v>
      </c>
      <c r="D89" s="60">
        <f>1426.88+204.38</f>
        <v>1631.2600000000002</v>
      </c>
      <c r="E89" s="61">
        <f>3+3</f>
        <v>6</v>
      </c>
    </row>
    <row r="90" spans="1:5" ht="30" customHeight="1" x14ac:dyDescent="0.25">
      <c r="A90" s="267"/>
      <c r="B90" s="14"/>
      <c r="C90" s="14" t="s">
        <v>262</v>
      </c>
      <c r="D90" s="60">
        <f>2919.8+387.32</f>
        <v>3307.1200000000003</v>
      </c>
      <c r="E90" s="61">
        <f>6+6</f>
        <v>12</v>
      </c>
    </row>
    <row r="91" spans="1:5" ht="30" customHeight="1" x14ac:dyDescent="0.25">
      <c r="A91" s="267"/>
      <c r="B91" s="14"/>
      <c r="C91" s="14" t="s">
        <v>263</v>
      </c>
      <c r="D91" s="60">
        <f>1813.97+376.22</f>
        <v>2190.19</v>
      </c>
      <c r="E91" s="61">
        <f>5+6</f>
        <v>11</v>
      </c>
    </row>
    <row r="92" spans="1:5" ht="30" customHeight="1" x14ac:dyDescent="0.25">
      <c r="A92" s="267"/>
      <c r="B92" s="14"/>
      <c r="C92" s="14" t="s">
        <v>264</v>
      </c>
      <c r="D92" s="15">
        <f>2438.19+498.08</f>
        <v>2936.27</v>
      </c>
      <c r="E92" s="62">
        <f>10+10</f>
        <v>20</v>
      </c>
    </row>
    <row r="93" spans="1:5" ht="30" customHeight="1" x14ac:dyDescent="0.25">
      <c r="A93" s="267"/>
      <c r="B93" s="14"/>
      <c r="C93" s="14" t="s">
        <v>265</v>
      </c>
      <c r="D93" s="15">
        <f>415.8+51.9</f>
        <v>467.7</v>
      </c>
      <c r="E93" s="61">
        <f>3+3</f>
        <v>6</v>
      </c>
    </row>
    <row r="94" spans="1:5" ht="30" customHeight="1" x14ac:dyDescent="0.25">
      <c r="A94" s="267"/>
      <c r="B94" s="14"/>
      <c r="C94" s="14" t="s">
        <v>266</v>
      </c>
      <c r="D94" s="15">
        <f>759.2+96.2</f>
        <v>855.40000000000009</v>
      </c>
      <c r="E94" s="61">
        <f>3+3</f>
        <v>6</v>
      </c>
    </row>
    <row r="95" spans="1:5" ht="30" customHeight="1" x14ac:dyDescent="0.25">
      <c r="A95" s="267"/>
      <c r="B95" s="14"/>
      <c r="C95" s="14" t="s">
        <v>267</v>
      </c>
      <c r="D95" s="15">
        <f>3122.35+833.68</f>
        <v>3956.0299999999997</v>
      </c>
      <c r="E95" s="61">
        <f>8+8</f>
        <v>16</v>
      </c>
    </row>
    <row r="96" spans="1:5" ht="30" customHeight="1" x14ac:dyDescent="0.25">
      <c r="A96" s="267"/>
      <c r="B96" s="14"/>
      <c r="C96" s="14" t="s">
        <v>268</v>
      </c>
      <c r="D96" s="15">
        <v>381.19</v>
      </c>
      <c r="E96" s="61">
        <v>2</v>
      </c>
    </row>
    <row r="97" spans="1:5" ht="30" customHeight="1" x14ac:dyDescent="0.25">
      <c r="A97" s="267"/>
      <c r="B97" s="14"/>
      <c r="C97" s="14" t="s">
        <v>269</v>
      </c>
      <c r="D97" s="15">
        <f>1031.49+177.62</f>
        <v>1209.1100000000001</v>
      </c>
      <c r="E97" s="61">
        <f>4+2</f>
        <v>6</v>
      </c>
    </row>
    <row r="98" spans="1:5" ht="30" customHeight="1" x14ac:dyDescent="0.25">
      <c r="A98" s="267"/>
      <c r="B98" s="14"/>
      <c r="C98" s="14" t="s">
        <v>270</v>
      </c>
      <c r="D98" s="15">
        <f>2522.4+341.85</f>
        <v>2864.25</v>
      </c>
      <c r="E98" s="61">
        <f>7+4</f>
        <v>11</v>
      </c>
    </row>
    <row r="99" spans="1:5" ht="30" customHeight="1" thickBot="1" x14ac:dyDescent="0.3">
      <c r="A99" s="267"/>
      <c r="B99" s="14"/>
      <c r="C99" s="14" t="s">
        <v>271</v>
      </c>
      <c r="D99" s="87">
        <v>181</v>
      </c>
      <c r="E99" s="92">
        <v>6</v>
      </c>
    </row>
    <row r="100" spans="1:5" s="108" customFormat="1" ht="30" customHeight="1" thickBot="1" x14ac:dyDescent="0.3">
      <c r="A100" s="278"/>
      <c r="B100" s="44" t="s">
        <v>58</v>
      </c>
      <c r="C100" s="44" t="s">
        <v>40</v>
      </c>
      <c r="D100" s="85">
        <f>SUM(D80:D99)</f>
        <v>38008.020000000004</v>
      </c>
      <c r="E100" s="86">
        <f>SUM(E80:E99)</f>
        <v>189</v>
      </c>
    </row>
    <row r="101" spans="1:5" s="108" customFormat="1" ht="15.75" thickBot="1" x14ac:dyDescent="0.3">
      <c r="A101" s="65">
        <v>2</v>
      </c>
      <c r="B101" s="219" t="s">
        <v>59</v>
      </c>
      <c r="C101" s="219"/>
      <c r="D101" s="219"/>
      <c r="E101" s="219"/>
    </row>
    <row r="102" spans="1:5" s="108" customFormat="1" ht="30" customHeight="1" x14ac:dyDescent="0.25">
      <c r="A102" s="266"/>
      <c r="B102"/>
      <c r="C102" s="167" t="s">
        <v>250</v>
      </c>
      <c r="D102" s="222">
        <v>1054.08</v>
      </c>
      <c r="E102" s="226">
        <v>29</v>
      </c>
    </row>
    <row r="103" spans="1:5" s="108" customFormat="1" ht="30" customHeight="1" x14ac:dyDescent="0.25">
      <c r="A103" s="267"/>
      <c r="B103" s="14"/>
      <c r="C103" s="14" t="s">
        <v>251</v>
      </c>
      <c r="D103" s="15">
        <v>4072.12</v>
      </c>
      <c r="E103" s="61">
        <v>45</v>
      </c>
    </row>
    <row r="104" spans="1:5" s="108" customFormat="1" ht="30" customHeight="1" thickBot="1" x14ac:dyDescent="0.3">
      <c r="A104" s="267"/>
      <c r="B104" s="14"/>
      <c r="C104" s="14" t="s">
        <v>252</v>
      </c>
      <c r="D104" s="87">
        <v>12633.5</v>
      </c>
      <c r="E104" s="92">
        <v>20</v>
      </c>
    </row>
    <row r="105" spans="1:5" s="108" customFormat="1" ht="30" customHeight="1" thickBot="1" x14ac:dyDescent="0.3">
      <c r="A105" s="278"/>
      <c r="B105" s="44" t="s">
        <v>58</v>
      </c>
      <c r="C105" s="50" t="s">
        <v>42</v>
      </c>
      <c r="D105" s="85">
        <f>SUM(D102:D104)</f>
        <v>17759.7</v>
      </c>
      <c r="E105" s="86">
        <f>SUM(E102:E104)</f>
        <v>94</v>
      </c>
    </row>
    <row r="106" spans="1:5" s="108" customFormat="1" ht="15.75" thickBot="1" x14ac:dyDescent="0.3">
      <c r="A106" s="65">
        <v>3</v>
      </c>
      <c r="B106" s="219" t="s">
        <v>60</v>
      </c>
      <c r="C106" s="219"/>
      <c r="D106" s="219"/>
      <c r="E106" s="219"/>
    </row>
    <row r="107" spans="1:5" s="108" customFormat="1" ht="23.1" customHeight="1" x14ac:dyDescent="0.25">
      <c r="A107" s="266"/>
      <c r="B107"/>
      <c r="C107" s="167" t="s">
        <v>248</v>
      </c>
      <c r="D107" s="222">
        <v>5866.15</v>
      </c>
      <c r="E107" s="226">
        <v>113</v>
      </c>
    </row>
    <row r="108" spans="1:5" s="108" customFormat="1" ht="23.1" customHeight="1" thickBot="1" x14ac:dyDescent="0.3">
      <c r="A108" s="267"/>
      <c r="B108" s="14"/>
      <c r="C108" s="14" t="s">
        <v>249</v>
      </c>
      <c r="D108" s="87">
        <v>1211.44</v>
      </c>
      <c r="E108" s="92">
        <v>20</v>
      </c>
    </row>
    <row r="109" spans="1:5" s="108" customFormat="1" ht="30.75" thickBot="1" x14ac:dyDescent="0.3">
      <c r="A109" s="278"/>
      <c r="B109" s="44" t="s">
        <v>58</v>
      </c>
      <c r="C109" s="50" t="s">
        <v>301</v>
      </c>
      <c r="D109" s="85">
        <f>SUM(D107:D108)</f>
        <v>7077.59</v>
      </c>
      <c r="E109" s="86">
        <f>SUM(E107:E108)</f>
        <v>133</v>
      </c>
    </row>
    <row r="110" spans="1:5" s="108" customFormat="1" ht="15.75" thickBot="1" x14ac:dyDescent="0.3">
      <c r="A110" s="65">
        <v>4</v>
      </c>
      <c r="B110" s="65" t="s">
        <v>61</v>
      </c>
      <c r="C110" s="65"/>
      <c r="D110" s="90"/>
      <c r="E110" s="90"/>
    </row>
    <row r="111" spans="1:5" s="108" customFormat="1" ht="15.75" thickBot="1" x14ac:dyDescent="0.3">
      <c r="A111" s="59"/>
      <c r="B111" s="44" t="s">
        <v>58</v>
      </c>
      <c r="C111" s="44"/>
      <c r="D111" s="44"/>
      <c r="E111" s="44"/>
    </row>
    <row r="112" spans="1:5" s="108" customFormat="1" ht="15.75" thickBot="1" x14ac:dyDescent="0.3">
      <c r="A112" s="65">
        <v>5</v>
      </c>
      <c r="B112" s="65" t="s">
        <v>45</v>
      </c>
      <c r="C112" s="65"/>
      <c r="D112" s="65"/>
      <c r="E112" s="65"/>
    </row>
    <row r="113" spans="1:5" s="108" customFormat="1" ht="23.1" customHeight="1" thickBot="1" x14ac:dyDescent="0.3">
      <c r="A113" s="59"/>
      <c r="B113" s="44" t="s">
        <v>58</v>
      </c>
      <c r="C113" s="44"/>
      <c r="D113" s="44"/>
      <c r="E113" s="50"/>
    </row>
    <row r="114" spans="1:5" s="108" customFormat="1" ht="30.75" thickBot="1" x14ac:dyDescent="0.3">
      <c r="A114" s="13"/>
      <c r="B114" s="79" t="s">
        <v>0</v>
      </c>
      <c r="C114" s="80"/>
      <c r="D114" s="81">
        <f>SUM(D109,D105,D100)</f>
        <v>62845.310000000005</v>
      </c>
      <c r="E114" s="82">
        <f>SUM(E109,E105,E100)</f>
        <v>416</v>
      </c>
    </row>
    <row r="115" spans="1:5" s="108" customFormat="1" ht="23.1" customHeight="1" x14ac:dyDescent="0.25">
      <c r="A115" s="8"/>
      <c r="B115" s="10"/>
      <c r="C115" s="10"/>
      <c r="D115" s="10"/>
      <c r="E115" s="10"/>
    </row>
    <row r="116" spans="1:5" s="108" customFormat="1" ht="18" customHeight="1" x14ac:dyDescent="0.25">
      <c r="A116" s="253" t="s">
        <v>3</v>
      </c>
      <c r="B116" s="253"/>
      <c r="C116" s="253"/>
      <c r="D116" s="253"/>
      <c r="E116" s="253"/>
    </row>
    <row r="117" spans="1:5" s="108" customFormat="1" ht="60.75" thickBot="1" x14ac:dyDescent="0.3">
      <c r="A117" s="317" t="s">
        <v>53</v>
      </c>
      <c r="B117" s="318"/>
      <c r="C117" s="225" t="s">
        <v>54</v>
      </c>
      <c r="D117" s="188" t="s">
        <v>55</v>
      </c>
      <c r="E117" s="188" t="s">
        <v>56</v>
      </c>
    </row>
    <row r="118" spans="1:5" s="108" customFormat="1" ht="15.75" thickBot="1" x14ac:dyDescent="0.3">
      <c r="A118" s="90">
        <v>1</v>
      </c>
      <c r="B118" s="224" t="s">
        <v>62</v>
      </c>
      <c r="C118" s="224"/>
      <c r="D118" s="224"/>
      <c r="E118" s="224"/>
    </row>
    <row r="119" spans="1:5" s="108" customFormat="1" ht="30" x14ac:dyDescent="0.25">
      <c r="A119" s="266"/>
      <c r="B119" s="299"/>
      <c r="C119" s="104" t="s">
        <v>227</v>
      </c>
      <c r="D119" s="222">
        <v>1736.47</v>
      </c>
      <c r="E119" s="192">
        <v>7</v>
      </c>
    </row>
    <row r="120" spans="1:5" s="108" customFormat="1" ht="30" x14ac:dyDescent="0.25">
      <c r="A120" s="267"/>
      <c r="B120" s="299"/>
      <c r="C120" s="104" t="s">
        <v>228</v>
      </c>
      <c r="D120" s="15">
        <v>100</v>
      </c>
      <c r="E120" s="22">
        <v>1</v>
      </c>
    </row>
    <row r="121" spans="1:5" s="108" customFormat="1" ht="30" x14ac:dyDescent="0.25">
      <c r="A121" s="267"/>
      <c r="B121" s="299"/>
      <c r="C121" s="104" t="s">
        <v>229</v>
      </c>
      <c r="D121" s="15">
        <v>1208</v>
      </c>
      <c r="E121" s="22">
        <v>2</v>
      </c>
    </row>
    <row r="122" spans="1:5" s="108" customFormat="1" ht="30" x14ac:dyDescent="0.25">
      <c r="A122" s="267"/>
      <c r="B122" s="299"/>
      <c r="C122" s="104" t="s">
        <v>230</v>
      </c>
      <c r="D122" s="15">
        <v>1160.0899999999999</v>
      </c>
      <c r="E122" s="22">
        <v>8</v>
      </c>
    </row>
    <row r="123" spans="1:5" s="108" customFormat="1" ht="30" x14ac:dyDescent="0.25">
      <c r="A123" s="267"/>
      <c r="B123" s="299"/>
      <c r="C123" s="104" t="s">
        <v>231</v>
      </c>
      <c r="D123" s="15">
        <v>465.77</v>
      </c>
      <c r="E123" s="22">
        <v>2</v>
      </c>
    </row>
    <row r="124" spans="1:5" s="108" customFormat="1" ht="30" x14ac:dyDescent="0.25">
      <c r="A124" s="267"/>
      <c r="B124" s="299"/>
      <c r="C124" s="105" t="s">
        <v>232</v>
      </c>
      <c r="D124" s="15">
        <v>1189.3</v>
      </c>
      <c r="E124" s="22">
        <v>9</v>
      </c>
    </row>
    <row r="125" spans="1:5" s="108" customFormat="1" ht="30" x14ac:dyDescent="0.25">
      <c r="A125" s="267"/>
      <c r="B125" s="299"/>
      <c r="C125" s="104" t="s">
        <v>233</v>
      </c>
      <c r="D125" s="15">
        <v>569.6</v>
      </c>
      <c r="E125" s="22">
        <v>2</v>
      </c>
    </row>
    <row r="126" spans="1:5" s="108" customFormat="1" ht="30" x14ac:dyDescent="0.25">
      <c r="A126" s="267"/>
      <c r="B126" s="299"/>
      <c r="C126" s="104" t="s">
        <v>234</v>
      </c>
      <c r="D126" s="15">
        <v>2907</v>
      </c>
      <c r="E126" s="22">
        <v>2</v>
      </c>
    </row>
    <row r="127" spans="1:5" s="108" customFormat="1" ht="30" x14ac:dyDescent="0.25">
      <c r="A127" s="267"/>
      <c r="B127" s="299"/>
      <c r="C127" s="104" t="s">
        <v>235</v>
      </c>
      <c r="D127" s="15">
        <v>985.19</v>
      </c>
      <c r="E127" s="22">
        <v>6</v>
      </c>
    </row>
    <row r="128" spans="1:5" s="108" customFormat="1" ht="30" x14ac:dyDescent="0.25">
      <c r="A128" s="267"/>
      <c r="B128" s="299"/>
      <c r="C128" s="104" t="s">
        <v>236</v>
      </c>
      <c r="D128" s="15">
        <v>960</v>
      </c>
      <c r="E128" s="22">
        <v>5</v>
      </c>
    </row>
    <row r="129" spans="1:5" s="108" customFormat="1" ht="30" x14ac:dyDescent="0.25">
      <c r="A129" s="267"/>
      <c r="B129" s="299"/>
      <c r="C129" s="104" t="s">
        <v>237</v>
      </c>
      <c r="D129" s="15">
        <v>1104.1199999999999</v>
      </c>
      <c r="E129" s="22">
        <v>5</v>
      </c>
    </row>
    <row r="130" spans="1:5" s="108" customFormat="1" ht="30" x14ac:dyDescent="0.25">
      <c r="A130" s="267"/>
      <c r="B130" s="299"/>
      <c r="C130" s="104" t="s">
        <v>238</v>
      </c>
      <c r="D130" s="15">
        <v>828</v>
      </c>
      <c r="E130" s="22">
        <v>3</v>
      </c>
    </row>
    <row r="131" spans="1:5" s="108" customFormat="1" ht="30" x14ac:dyDescent="0.25">
      <c r="A131" s="267"/>
      <c r="B131" s="299"/>
      <c r="C131" s="104" t="s">
        <v>239</v>
      </c>
      <c r="D131" s="15">
        <v>29.54</v>
      </c>
      <c r="E131" s="22">
        <v>1</v>
      </c>
    </row>
    <row r="132" spans="1:5" s="108" customFormat="1" ht="30" x14ac:dyDescent="0.25">
      <c r="A132" s="267"/>
      <c r="B132" s="299"/>
      <c r="C132" s="104" t="s">
        <v>240</v>
      </c>
      <c r="D132" s="15">
        <v>1171.3900000000001</v>
      </c>
      <c r="E132" s="22">
        <v>7</v>
      </c>
    </row>
    <row r="133" spans="1:5" s="108" customFormat="1" ht="30" x14ac:dyDescent="0.25">
      <c r="A133" s="267"/>
      <c r="B133" s="299"/>
      <c r="C133" s="104" t="s">
        <v>241</v>
      </c>
      <c r="D133" s="15">
        <v>1002.54</v>
      </c>
      <c r="E133" s="22">
        <v>4</v>
      </c>
    </row>
    <row r="134" spans="1:5" s="108" customFormat="1" ht="30" x14ac:dyDescent="0.25">
      <c r="A134" s="267"/>
      <c r="B134" s="299"/>
      <c r="C134" s="104" t="s">
        <v>242</v>
      </c>
      <c r="D134" s="15">
        <v>608</v>
      </c>
      <c r="E134" s="22">
        <v>1</v>
      </c>
    </row>
    <row r="135" spans="1:5" s="108" customFormat="1" ht="30" x14ac:dyDescent="0.25">
      <c r="A135" s="267"/>
      <c r="B135" s="299"/>
      <c r="C135" s="104" t="s">
        <v>243</v>
      </c>
      <c r="D135" s="15">
        <v>2360</v>
      </c>
      <c r="E135" s="22">
        <v>3</v>
      </c>
    </row>
    <row r="136" spans="1:5" s="108" customFormat="1" ht="30" x14ac:dyDescent="0.25">
      <c r="A136" s="267"/>
      <c r="B136" s="299"/>
      <c r="C136" s="106" t="s">
        <v>244</v>
      </c>
      <c r="D136" s="15">
        <v>2614.81</v>
      </c>
      <c r="E136" s="22">
        <v>9</v>
      </c>
    </row>
    <row r="137" spans="1:5" s="108" customFormat="1" ht="30" x14ac:dyDescent="0.25">
      <c r="A137" s="267"/>
      <c r="B137" s="299"/>
      <c r="C137" s="107" t="s">
        <v>245</v>
      </c>
      <c r="D137" s="15">
        <v>314</v>
      </c>
      <c r="E137" s="22">
        <v>2</v>
      </c>
    </row>
    <row r="138" spans="1:5" s="108" customFormat="1" ht="30.75" thickBot="1" x14ac:dyDescent="0.3">
      <c r="A138" s="267"/>
      <c r="B138" s="305"/>
      <c r="C138" s="104" t="s">
        <v>246</v>
      </c>
      <c r="D138" s="87">
        <v>1672</v>
      </c>
      <c r="E138" s="91">
        <v>2</v>
      </c>
    </row>
    <row r="139" spans="1:5" s="108" customFormat="1" ht="30.75" thickBot="1" x14ac:dyDescent="0.3">
      <c r="A139" s="278"/>
      <c r="B139" s="44" t="s">
        <v>63</v>
      </c>
      <c r="C139" s="44" t="s">
        <v>40</v>
      </c>
      <c r="D139" s="85">
        <v>22985.82</v>
      </c>
      <c r="E139" s="86">
        <v>78</v>
      </c>
    </row>
    <row r="140" spans="1:5" s="108" customFormat="1" ht="15.75" thickBot="1" x14ac:dyDescent="0.3">
      <c r="A140" s="65">
        <v>2</v>
      </c>
      <c r="B140" s="219" t="s">
        <v>59</v>
      </c>
      <c r="C140" s="219"/>
      <c r="D140" s="219"/>
      <c r="E140" s="219"/>
    </row>
    <row r="141" spans="1:5" s="108" customFormat="1" ht="30" x14ac:dyDescent="0.25">
      <c r="A141" s="266"/>
      <c r="B141" s="299"/>
      <c r="C141" s="104" t="s">
        <v>225</v>
      </c>
      <c r="D141" s="218">
        <v>644.4</v>
      </c>
      <c r="E141" s="192">
        <v>2</v>
      </c>
    </row>
    <row r="142" spans="1:5" s="108" customFormat="1" ht="30.75" thickBot="1" x14ac:dyDescent="0.3">
      <c r="A142" s="267"/>
      <c r="B142" s="305"/>
      <c r="C142" s="104" t="s">
        <v>226</v>
      </c>
      <c r="D142" s="83">
        <v>75</v>
      </c>
      <c r="E142" s="91">
        <v>3</v>
      </c>
    </row>
    <row r="143" spans="1:5" s="108" customFormat="1" ht="30.75" thickBot="1" x14ac:dyDescent="0.3">
      <c r="A143" s="278"/>
      <c r="B143" s="44" t="s">
        <v>63</v>
      </c>
      <c r="C143" s="50" t="s">
        <v>42</v>
      </c>
      <c r="D143" s="85">
        <v>719.4</v>
      </c>
      <c r="E143" s="86">
        <v>5</v>
      </c>
    </row>
    <row r="144" spans="1:5" s="108" customFormat="1" ht="15.75" thickBot="1" x14ac:dyDescent="0.3">
      <c r="A144" s="65">
        <v>3</v>
      </c>
      <c r="B144" s="219" t="s">
        <v>60</v>
      </c>
      <c r="C144" s="219"/>
      <c r="D144" s="219"/>
      <c r="E144" s="219"/>
    </row>
    <row r="145" spans="1:5" s="108" customFormat="1" ht="23.1" customHeight="1" x14ac:dyDescent="0.25">
      <c r="A145" s="266"/>
      <c r="B145" s="304"/>
      <c r="C145" s="220" t="s">
        <v>64</v>
      </c>
      <c r="D145" s="221">
        <v>23</v>
      </c>
      <c r="E145" s="220">
        <v>1</v>
      </c>
    </row>
    <row r="146" spans="1:5" s="108" customFormat="1" ht="23.1" customHeight="1" x14ac:dyDescent="0.25">
      <c r="A146" s="267"/>
      <c r="B146" s="304"/>
      <c r="C146" s="23" t="s">
        <v>65</v>
      </c>
      <c r="D146" s="109">
        <v>26</v>
      </c>
      <c r="E146" s="110">
        <v>1</v>
      </c>
    </row>
    <row r="147" spans="1:5" s="108" customFormat="1" ht="23.1" customHeight="1" x14ac:dyDescent="0.25">
      <c r="A147" s="267"/>
      <c r="B147" s="304"/>
      <c r="C147" s="24" t="s">
        <v>66</v>
      </c>
      <c r="D147" s="111">
        <v>26</v>
      </c>
      <c r="E147" s="112">
        <v>1</v>
      </c>
    </row>
    <row r="148" spans="1:5" s="108" customFormat="1" ht="23.1" customHeight="1" x14ac:dyDescent="0.25">
      <c r="A148" s="267"/>
      <c r="B148" s="304"/>
      <c r="C148" s="25" t="s">
        <v>67</v>
      </c>
      <c r="D148" s="113">
        <v>26</v>
      </c>
      <c r="E148" s="114">
        <v>1</v>
      </c>
    </row>
    <row r="149" spans="1:5" s="108" customFormat="1" ht="23.1" customHeight="1" x14ac:dyDescent="0.25">
      <c r="A149" s="267"/>
      <c r="B149" s="304"/>
      <c r="C149" s="25" t="s">
        <v>68</v>
      </c>
      <c r="D149" s="113">
        <v>28</v>
      </c>
      <c r="E149" s="114">
        <v>1</v>
      </c>
    </row>
    <row r="150" spans="1:5" s="108" customFormat="1" ht="23.1" customHeight="1" x14ac:dyDescent="0.25">
      <c r="A150" s="267"/>
      <c r="B150" s="304"/>
      <c r="C150" s="25" t="s">
        <v>69</v>
      </c>
      <c r="D150" s="113">
        <v>29</v>
      </c>
      <c r="E150" s="114">
        <v>1</v>
      </c>
    </row>
    <row r="151" spans="1:5" s="108" customFormat="1" ht="23.1" customHeight="1" x14ac:dyDescent="0.25">
      <c r="A151" s="267"/>
      <c r="B151" s="304"/>
      <c r="C151" s="25" t="s">
        <v>70</v>
      </c>
      <c r="D151" s="113">
        <v>23</v>
      </c>
      <c r="E151" s="114">
        <v>1</v>
      </c>
    </row>
    <row r="152" spans="1:5" s="108" customFormat="1" ht="23.1" customHeight="1" x14ac:dyDescent="0.25">
      <c r="A152" s="267"/>
      <c r="B152" s="304"/>
      <c r="C152" s="25" t="s">
        <v>71</v>
      </c>
      <c r="D152" s="113">
        <v>29</v>
      </c>
      <c r="E152" s="114">
        <v>1</v>
      </c>
    </row>
    <row r="153" spans="1:5" s="108" customFormat="1" ht="23.1" customHeight="1" x14ac:dyDescent="0.25">
      <c r="A153" s="267"/>
      <c r="B153" s="304"/>
      <c r="C153" s="25" t="s">
        <v>72</v>
      </c>
      <c r="D153" s="113">
        <v>26</v>
      </c>
      <c r="E153" s="114">
        <v>1</v>
      </c>
    </row>
    <row r="154" spans="1:5" s="108" customFormat="1" ht="23.1" customHeight="1" x14ac:dyDescent="0.25">
      <c r="A154" s="267"/>
      <c r="B154" s="304"/>
      <c r="C154" s="25" t="s">
        <v>73</v>
      </c>
      <c r="D154" s="113">
        <v>23</v>
      </c>
      <c r="E154" s="114">
        <v>1</v>
      </c>
    </row>
    <row r="155" spans="1:5" s="108" customFormat="1" ht="23.1" customHeight="1" x14ac:dyDescent="0.25">
      <c r="A155" s="267"/>
      <c r="B155" s="304"/>
      <c r="C155" s="25" t="s">
        <v>74</v>
      </c>
      <c r="D155" s="113">
        <v>23</v>
      </c>
      <c r="E155" s="114">
        <v>1</v>
      </c>
    </row>
    <row r="156" spans="1:5" s="108" customFormat="1" ht="23.1" customHeight="1" x14ac:dyDescent="0.25">
      <c r="A156" s="267"/>
      <c r="B156" s="304"/>
      <c r="C156" s="25" t="s">
        <v>75</v>
      </c>
      <c r="D156" s="113">
        <v>25</v>
      </c>
      <c r="E156" s="114">
        <v>1</v>
      </c>
    </row>
    <row r="157" spans="1:5" s="108" customFormat="1" ht="23.1" customHeight="1" x14ac:dyDescent="0.25">
      <c r="A157" s="267"/>
      <c r="B157" s="304"/>
      <c r="C157" s="25" t="s">
        <v>76</v>
      </c>
      <c r="D157" s="113">
        <v>24</v>
      </c>
      <c r="E157" s="114">
        <v>1</v>
      </c>
    </row>
    <row r="158" spans="1:5" ht="23.1" customHeight="1" x14ac:dyDescent="0.25">
      <c r="A158" s="267"/>
      <c r="B158" s="304"/>
      <c r="C158" s="25" t="s">
        <v>77</v>
      </c>
      <c r="D158" s="115">
        <v>0</v>
      </c>
      <c r="E158" s="114">
        <v>1</v>
      </c>
    </row>
    <row r="159" spans="1:5" ht="23.1" customHeight="1" x14ac:dyDescent="0.25">
      <c r="A159" s="267"/>
      <c r="B159" s="304"/>
      <c r="C159" s="25" t="s">
        <v>78</v>
      </c>
      <c r="D159" s="116">
        <v>26</v>
      </c>
      <c r="E159" s="114">
        <v>1</v>
      </c>
    </row>
    <row r="160" spans="1:5" ht="23.1" customHeight="1" x14ac:dyDescent="0.25">
      <c r="A160" s="267"/>
      <c r="B160" s="304"/>
      <c r="C160" s="25" t="s">
        <v>79</v>
      </c>
      <c r="D160" s="113">
        <v>25</v>
      </c>
      <c r="E160" s="114">
        <v>1</v>
      </c>
    </row>
    <row r="161" spans="1:5" ht="23.1" customHeight="1" x14ac:dyDescent="0.25">
      <c r="A161" s="267"/>
      <c r="B161" s="304"/>
      <c r="C161" s="25" t="s">
        <v>80</v>
      </c>
      <c r="D161" s="113">
        <v>23</v>
      </c>
      <c r="E161" s="114">
        <v>1</v>
      </c>
    </row>
    <row r="162" spans="1:5" ht="23.1" customHeight="1" x14ac:dyDescent="0.25">
      <c r="A162" s="267"/>
      <c r="B162" s="304"/>
      <c r="C162" s="25" t="s">
        <v>81</v>
      </c>
      <c r="D162" s="113">
        <v>26</v>
      </c>
      <c r="E162" s="114">
        <v>1</v>
      </c>
    </row>
    <row r="163" spans="1:5" ht="23.1" customHeight="1" x14ac:dyDescent="0.25">
      <c r="A163" s="267"/>
      <c r="B163" s="304"/>
      <c r="C163" s="25" t="s">
        <v>82</v>
      </c>
      <c r="D163" s="113">
        <v>23</v>
      </c>
      <c r="E163" s="114">
        <v>1</v>
      </c>
    </row>
    <row r="164" spans="1:5" ht="23.1" customHeight="1" x14ac:dyDescent="0.25">
      <c r="A164" s="267"/>
      <c r="B164" s="304"/>
      <c r="C164" s="25" t="s">
        <v>83</v>
      </c>
      <c r="D164" s="113">
        <v>24</v>
      </c>
      <c r="E164" s="114">
        <v>1</v>
      </c>
    </row>
    <row r="165" spans="1:5" ht="23.1" customHeight="1" x14ac:dyDescent="0.25">
      <c r="A165" s="267"/>
      <c r="B165" s="304"/>
      <c r="C165" s="25" t="s">
        <v>84</v>
      </c>
      <c r="D165" s="113">
        <v>26</v>
      </c>
      <c r="E165" s="114">
        <v>1</v>
      </c>
    </row>
    <row r="166" spans="1:5" ht="23.1" customHeight="1" x14ac:dyDescent="0.25">
      <c r="A166" s="267"/>
      <c r="B166" s="304"/>
      <c r="C166" s="25" t="s">
        <v>85</v>
      </c>
      <c r="D166" s="113">
        <v>23</v>
      </c>
      <c r="E166" s="114">
        <v>1</v>
      </c>
    </row>
    <row r="167" spans="1:5" ht="23.1" customHeight="1" x14ac:dyDescent="0.25">
      <c r="A167" s="267"/>
      <c r="B167" s="304"/>
      <c r="C167" s="25" t="s">
        <v>86</v>
      </c>
      <c r="D167" s="113">
        <v>23</v>
      </c>
      <c r="E167" s="114">
        <v>1</v>
      </c>
    </row>
    <row r="168" spans="1:5" ht="23.1" customHeight="1" x14ac:dyDescent="0.25">
      <c r="A168" s="267"/>
      <c r="B168" s="304"/>
      <c r="C168" s="25" t="s">
        <v>87</v>
      </c>
      <c r="D168" s="113">
        <v>26</v>
      </c>
      <c r="E168" s="114">
        <v>1</v>
      </c>
    </row>
    <row r="169" spans="1:5" ht="23.1" customHeight="1" x14ac:dyDescent="0.25">
      <c r="A169" s="267"/>
      <c r="B169" s="304"/>
      <c r="C169" s="25" t="s">
        <v>88</v>
      </c>
      <c r="D169" s="113">
        <v>22</v>
      </c>
      <c r="E169" s="114">
        <v>1</v>
      </c>
    </row>
    <row r="170" spans="1:5" ht="23.1" customHeight="1" x14ac:dyDescent="0.25">
      <c r="A170" s="267"/>
      <c r="B170" s="304"/>
      <c r="C170" s="25" t="s">
        <v>89</v>
      </c>
      <c r="D170" s="113">
        <v>26</v>
      </c>
      <c r="E170" s="114">
        <v>1</v>
      </c>
    </row>
    <row r="171" spans="1:5" ht="23.1" customHeight="1" x14ac:dyDescent="0.25">
      <c r="A171" s="267"/>
      <c r="B171" s="304"/>
      <c r="C171" s="25" t="s">
        <v>90</v>
      </c>
      <c r="D171" s="113">
        <v>40</v>
      </c>
      <c r="E171" s="114">
        <v>1</v>
      </c>
    </row>
    <row r="172" spans="1:5" ht="23.1" customHeight="1" x14ac:dyDescent="0.25">
      <c r="A172" s="267"/>
      <c r="B172" s="304"/>
      <c r="C172" s="25" t="s">
        <v>91</v>
      </c>
      <c r="D172" s="113">
        <v>50</v>
      </c>
      <c r="E172" s="114">
        <v>1</v>
      </c>
    </row>
    <row r="173" spans="1:5" ht="23.1" customHeight="1" x14ac:dyDescent="0.25">
      <c r="A173" s="267"/>
      <c r="B173" s="304"/>
      <c r="C173" s="25" t="s">
        <v>92</v>
      </c>
      <c r="D173" s="113">
        <v>50</v>
      </c>
      <c r="E173" s="114">
        <v>1</v>
      </c>
    </row>
    <row r="174" spans="1:5" ht="23.1" customHeight="1" x14ac:dyDescent="0.25">
      <c r="A174" s="267"/>
      <c r="B174" s="304"/>
      <c r="C174" s="25" t="s">
        <v>93</v>
      </c>
      <c r="D174" s="113">
        <v>50</v>
      </c>
      <c r="E174" s="114">
        <v>1</v>
      </c>
    </row>
    <row r="175" spans="1:5" ht="23.1" customHeight="1" x14ac:dyDescent="0.25">
      <c r="A175" s="267"/>
      <c r="B175" s="304"/>
      <c r="C175" s="25" t="s">
        <v>94</v>
      </c>
      <c r="D175" s="113">
        <v>50</v>
      </c>
      <c r="E175" s="114">
        <v>1</v>
      </c>
    </row>
    <row r="176" spans="1:5" ht="23.1" customHeight="1" x14ac:dyDescent="0.25">
      <c r="A176" s="267"/>
      <c r="B176" s="304"/>
      <c r="C176" s="25" t="s">
        <v>95</v>
      </c>
      <c r="D176" s="113">
        <v>50</v>
      </c>
      <c r="E176" s="114">
        <v>1</v>
      </c>
    </row>
    <row r="177" spans="1:5" ht="23.1" customHeight="1" x14ac:dyDescent="0.25">
      <c r="A177" s="267"/>
      <c r="B177" s="304"/>
      <c r="C177" s="25" t="s">
        <v>96</v>
      </c>
      <c r="D177" s="113">
        <v>50</v>
      </c>
      <c r="E177" s="114">
        <v>1</v>
      </c>
    </row>
    <row r="178" spans="1:5" ht="23.1" customHeight="1" x14ac:dyDescent="0.25">
      <c r="A178" s="267"/>
      <c r="B178" s="304"/>
      <c r="C178" s="25" t="s">
        <v>97</v>
      </c>
      <c r="D178" s="113">
        <v>50</v>
      </c>
      <c r="E178" s="114">
        <v>1</v>
      </c>
    </row>
    <row r="179" spans="1:5" ht="23.1" customHeight="1" x14ac:dyDescent="0.25">
      <c r="A179" s="267"/>
      <c r="B179" s="304"/>
      <c r="C179" s="25" t="s">
        <v>98</v>
      </c>
      <c r="D179" s="113">
        <v>50</v>
      </c>
      <c r="E179" s="114">
        <v>1</v>
      </c>
    </row>
    <row r="180" spans="1:5" ht="23.1" customHeight="1" x14ac:dyDescent="0.25">
      <c r="A180" s="267"/>
      <c r="B180" s="304"/>
      <c r="C180" s="25" t="s">
        <v>99</v>
      </c>
      <c r="D180" s="113">
        <v>50</v>
      </c>
      <c r="E180" s="114">
        <v>1</v>
      </c>
    </row>
    <row r="181" spans="1:5" ht="23.1" customHeight="1" x14ac:dyDescent="0.25">
      <c r="A181" s="267"/>
      <c r="B181" s="304"/>
      <c r="C181" s="25" t="s">
        <v>100</v>
      </c>
      <c r="D181" s="113">
        <v>50</v>
      </c>
      <c r="E181" s="114">
        <v>1</v>
      </c>
    </row>
    <row r="182" spans="1:5" ht="23.1" customHeight="1" x14ac:dyDescent="0.25">
      <c r="A182" s="267"/>
      <c r="B182" s="304"/>
      <c r="C182" s="25" t="s">
        <v>101</v>
      </c>
      <c r="D182" s="113">
        <v>50</v>
      </c>
      <c r="E182" s="114">
        <v>1</v>
      </c>
    </row>
    <row r="183" spans="1:5" ht="23.1" customHeight="1" x14ac:dyDescent="0.25">
      <c r="A183" s="267"/>
      <c r="B183" s="304"/>
      <c r="C183" s="25" t="s">
        <v>102</v>
      </c>
      <c r="D183" s="113">
        <v>50</v>
      </c>
      <c r="E183" s="114">
        <v>1</v>
      </c>
    </row>
    <row r="184" spans="1:5" ht="23.1" customHeight="1" x14ac:dyDescent="0.25">
      <c r="A184" s="267"/>
      <c r="B184" s="304"/>
      <c r="C184" s="25" t="s">
        <v>103</v>
      </c>
      <c r="D184" s="113">
        <v>50</v>
      </c>
      <c r="E184" s="114">
        <v>1</v>
      </c>
    </row>
    <row r="185" spans="1:5" ht="23.1" customHeight="1" x14ac:dyDescent="0.25">
      <c r="A185" s="267"/>
      <c r="B185" s="304"/>
      <c r="C185" s="25" t="s">
        <v>104</v>
      </c>
      <c r="D185" s="113">
        <v>50</v>
      </c>
      <c r="E185" s="114">
        <v>1</v>
      </c>
    </row>
    <row r="186" spans="1:5" ht="23.1" customHeight="1" x14ac:dyDescent="0.25">
      <c r="A186" s="267"/>
      <c r="B186" s="304"/>
      <c r="C186" s="25" t="s">
        <v>105</v>
      </c>
      <c r="D186" s="113">
        <v>50</v>
      </c>
      <c r="E186" s="114">
        <v>1</v>
      </c>
    </row>
    <row r="187" spans="1:5" ht="23.1" customHeight="1" x14ac:dyDescent="0.25">
      <c r="A187" s="267"/>
      <c r="B187" s="304"/>
      <c r="C187" s="25" t="s">
        <v>106</v>
      </c>
      <c r="D187" s="113">
        <v>50</v>
      </c>
      <c r="E187" s="114">
        <v>1</v>
      </c>
    </row>
    <row r="188" spans="1:5" ht="23.1" customHeight="1" x14ac:dyDescent="0.25">
      <c r="A188" s="267"/>
      <c r="B188" s="304"/>
      <c r="C188" s="25" t="s">
        <v>107</v>
      </c>
      <c r="D188" s="113">
        <v>50</v>
      </c>
      <c r="E188" s="114">
        <v>1</v>
      </c>
    </row>
    <row r="189" spans="1:5" ht="23.1" customHeight="1" x14ac:dyDescent="0.25">
      <c r="A189" s="267"/>
      <c r="B189" s="304"/>
      <c r="C189" s="25" t="s">
        <v>108</v>
      </c>
      <c r="D189" s="113">
        <v>50</v>
      </c>
      <c r="E189" s="114">
        <v>1</v>
      </c>
    </row>
    <row r="190" spans="1:5" ht="23.1" customHeight="1" x14ac:dyDescent="0.25">
      <c r="A190" s="267"/>
      <c r="B190" s="304"/>
      <c r="C190" s="25" t="s">
        <v>109</v>
      </c>
      <c r="D190" s="113">
        <v>90</v>
      </c>
      <c r="E190" s="114">
        <v>1</v>
      </c>
    </row>
    <row r="191" spans="1:5" ht="23.1" customHeight="1" x14ac:dyDescent="0.25">
      <c r="A191" s="267"/>
      <c r="B191" s="304"/>
      <c r="C191" s="25" t="s">
        <v>110</v>
      </c>
      <c r="D191" s="113">
        <v>90</v>
      </c>
      <c r="E191" s="114">
        <v>1</v>
      </c>
    </row>
    <row r="192" spans="1:5" ht="23.1" customHeight="1" x14ac:dyDescent="0.25">
      <c r="A192" s="267"/>
      <c r="B192" s="304"/>
      <c r="C192" s="25" t="s">
        <v>111</v>
      </c>
      <c r="D192" s="113">
        <v>90</v>
      </c>
      <c r="E192" s="114">
        <v>1</v>
      </c>
    </row>
    <row r="193" spans="1:5" ht="23.1" customHeight="1" x14ac:dyDescent="0.25">
      <c r="A193" s="267"/>
      <c r="B193" s="304"/>
      <c r="C193" s="25" t="s">
        <v>112</v>
      </c>
      <c r="D193" s="113">
        <v>90</v>
      </c>
      <c r="E193" s="114">
        <v>1</v>
      </c>
    </row>
    <row r="194" spans="1:5" ht="23.1" customHeight="1" x14ac:dyDescent="0.25">
      <c r="A194" s="267"/>
      <c r="B194" s="304"/>
      <c r="C194" s="25" t="s">
        <v>113</v>
      </c>
      <c r="D194" s="113">
        <v>90</v>
      </c>
      <c r="E194" s="114">
        <v>1</v>
      </c>
    </row>
    <row r="195" spans="1:5" ht="23.1" customHeight="1" x14ac:dyDescent="0.25">
      <c r="A195" s="267"/>
      <c r="B195" s="304"/>
      <c r="C195" s="25" t="s">
        <v>114</v>
      </c>
      <c r="D195" s="113">
        <v>90</v>
      </c>
      <c r="E195" s="114">
        <v>1</v>
      </c>
    </row>
    <row r="196" spans="1:5" ht="23.1" customHeight="1" x14ac:dyDescent="0.25">
      <c r="A196" s="267"/>
      <c r="B196" s="304"/>
      <c r="C196" s="25" t="s">
        <v>115</v>
      </c>
      <c r="D196" s="113">
        <v>90</v>
      </c>
      <c r="E196" s="114">
        <v>1</v>
      </c>
    </row>
    <row r="197" spans="1:5" ht="23.1" customHeight="1" x14ac:dyDescent="0.25">
      <c r="A197" s="267"/>
      <c r="B197" s="304"/>
      <c r="C197" s="25" t="s">
        <v>116</v>
      </c>
      <c r="D197" s="113">
        <v>90</v>
      </c>
      <c r="E197" s="114">
        <v>1</v>
      </c>
    </row>
    <row r="198" spans="1:5" ht="23.1" customHeight="1" x14ac:dyDescent="0.25">
      <c r="A198" s="267"/>
      <c r="B198" s="304"/>
      <c r="C198" s="25" t="s">
        <v>117</v>
      </c>
      <c r="D198" s="113">
        <v>90</v>
      </c>
      <c r="E198" s="114">
        <v>1</v>
      </c>
    </row>
    <row r="199" spans="1:5" ht="23.1" customHeight="1" x14ac:dyDescent="0.25">
      <c r="A199" s="267"/>
      <c r="B199" s="304"/>
      <c r="C199" s="25" t="s">
        <v>118</v>
      </c>
      <c r="D199" s="113">
        <v>90</v>
      </c>
      <c r="E199" s="114">
        <v>1</v>
      </c>
    </row>
    <row r="200" spans="1:5" ht="23.1" customHeight="1" x14ac:dyDescent="0.25">
      <c r="A200" s="267"/>
      <c r="B200" s="304"/>
      <c r="C200" s="25" t="s">
        <v>119</v>
      </c>
      <c r="D200" s="113">
        <v>90</v>
      </c>
      <c r="E200" s="114">
        <v>1</v>
      </c>
    </row>
    <row r="201" spans="1:5" ht="23.1" customHeight="1" x14ac:dyDescent="0.25">
      <c r="A201" s="267"/>
      <c r="B201" s="304"/>
      <c r="C201" s="25" t="s">
        <v>120</v>
      </c>
      <c r="D201" s="113">
        <v>90</v>
      </c>
      <c r="E201" s="114">
        <v>1</v>
      </c>
    </row>
    <row r="202" spans="1:5" ht="23.1" customHeight="1" thickBot="1" x14ac:dyDescent="0.3">
      <c r="A202" s="267"/>
      <c r="B202" s="321"/>
      <c r="C202" s="25" t="s">
        <v>121</v>
      </c>
      <c r="D202" s="113">
        <v>90</v>
      </c>
      <c r="E202" s="114">
        <v>1</v>
      </c>
    </row>
    <row r="203" spans="1:5" ht="30.75" thickBot="1" x14ac:dyDescent="0.3">
      <c r="A203" s="267"/>
      <c r="B203" s="44" t="s">
        <v>63</v>
      </c>
      <c r="C203" s="50" t="s">
        <v>301</v>
      </c>
      <c r="D203" s="85">
        <f>SUM(D145:D202)</f>
        <v>2734</v>
      </c>
      <c r="E203" s="86">
        <f>SUM(E145:E202)</f>
        <v>58</v>
      </c>
    </row>
    <row r="204" spans="1:5" ht="15.75" thickBot="1" x14ac:dyDescent="0.3">
      <c r="A204" s="65">
        <v>4</v>
      </c>
      <c r="B204" s="65" t="s">
        <v>61</v>
      </c>
      <c r="C204" s="65"/>
      <c r="D204" s="90"/>
      <c r="E204" s="90"/>
    </row>
    <row r="205" spans="1:5" ht="23.1" customHeight="1" thickBot="1" x14ac:dyDescent="0.3">
      <c r="A205" s="59"/>
      <c r="B205" s="44" t="s">
        <v>58</v>
      </c>
      <c r="C205" s="44"/>
      <c r="D205" s="44"/>
      <c r="E205" s="44"/>
    </row>
    <row r="206" spans="1:5" ht="15.75" thickBot="1" x14ac:dyDescent="0.3">
      <c r="A206" s="65">
        <v>5</v>
      </c>
      <c r="B206" s="65" t="s">
        <v>45</v>
      </c>
      <c r="C206" s="65"/>
      <c r="D206" s="65"/>
      <c r="E206" s="65"/>
    </row>
    <row r="207" spans="1:5" ht="23.1" customHeight="1" thickBot="1" x14ac:dyDescent="0.3">
      <c r="A207" s="59"/>
      <c r="B207" s="44" t="s">
        <v>58</v>
      </c>
      <c r="C207" s="44"/>
      <c r="D207" s="44"/>
      <c r="E207" s="44"/>
    </row>
    <row r="208" spans="1:5" ht="30.75" thickBot="1" x14ac:dyDescent="0.3">
      <c r="A208" s="13"/>
      <c r="B208" s="79" t="s">
        <v>0</v>
      </c>
      <c r="C208" s="80"/>
      <c r="D208" s="81">
        <f>$D$203+$D$143+$D$139</f>
        <v>26439.22</v>
      </c>
      <c r="E208" s="80">
        <f>$E203+$E143+$E139</f>
        <v>141</v>
      </c>
    </row>
    <row r="209" spans="1:5" ht="18.75" customHeight="1" x14ac:dyDescent="0.25">
      <c r="A209" s="8"/>
      <c r="B209" s="9"/>
      <c r="C209" s="9"/>
      <c r="D209" s="9"/>
      <c r="E209" s="9"/>
    </row>
    <row r="210" spans="1:5" ht="18" customHeight="1" x14ac:dyDescent="0.25">
      <c r="A210" s="253" t="s">
        <v>4</v>
      </c>
      <c r="B210" s="253"/>
      <c r="C210" s="253"/>
      <c r="D210" s="253"/>
      <c r="E210" s="253"/>
    </row>
    <row r="211" spans="1:5" ht="60" x14ac:dyDescent="0.25">
      <c r="A211" s="251" t="s">
        <v>53</v>
      </c>
      <c r="B211" s="316"/>
      <c r="C211" s="7" t="s">
        <v>54</v>
      </c>
      <c r="D211" s="11" t="s">
        <v>55</v>
      </c>
      <c r="E211" s="11" t="s">
        <v>56</v>
      </c>
    </row>
    <row r="212" spans="1:5" x14ac:dyDescent="0.25">
      <c r="A212" s="65">
        <v>1</v>
      </c>
      <c r="B212" s="65" t="s">
        <v>62</v>
      </c>
      <c r="C212" s="65"/>
      <c r="D212" s="65"/>
      <c r="E212" s="65"/>
    </row>
    <row r="213" spans="1:5" ht="23.1" customHeight="1" x14ac:dyDescent="0.25">
      <c r="A213" s="286"/>
      <c r="B213" s="287"/>
      <c r="C213" s="290" t="s">
        <v>123</v>
      </c>
      <c r="D213" s="30">
        <v>2690.6</v>
      </c>
      <c r="E213" s="31">
        <v>4</v>
      </c>
    </row>
    <row r="214" spans="1:5" ht="23.1" customHeight="1" thickBot="1" x14ac:dyDescent="0.3">
      <c r="A214" s="286"/>
      <c r="B214" s="288"/>
      <c r="C214" s="265"/>
      <c r="D214" s="207">
        <v>876.8</v>
      </c>
      <c r="E214" s="201">
        <v>3</v>
      </c>
    </row>
    <row r="215" spans="1:5" ht="23.1" customHeight="1" x14ac:dyDescent="0.25">
      <c r="A215" s="286"/>
      <c r="B215" s="288"/>
      <c r="C215" s="264" t="s">
        <v>124</v>
      </c>
      <c r="D215" s="208">
        <v>1494</v>
      </c>
      <c r="E215" s="203">
        <v>4</v>
      </c>
    </row>
    <row r="216" spans="1:5" ht="23.1" customHeight="1" thickBot="1" x14ac:dyDescent="0.3">
      <c r="A216" s="286"/>
      <c r="B216" s="288"/>
      <c r="C216" s="265"/>
      <c r="D216" s="207">
        <v>447.6</v>
      </c>
      <c r="E216" s="201">
        <v>2</v>
      </c>
    </row>
    <row r="217" spans="1:5" ht="23.1" customHeight="1" x14ac:dyDescent="0.25">
      <c r="A217" s="286"/>
      <c r="B217" s="288"/>
      <c r="C217" s="264" t="s">
        <v>125</v>
      </c>
      <c r="D217" s="208">
        <v>0</v>
      </c>
      <c r="E217" s="203">
        <v>1</v>
      </c>
    </row>
    <row r="218" spans="1:5" ht="23.1" customHeight="1" thickBot="1" x14ac:dyDescent="0.3">
      <c r="A218" s="286"/>
      <c r="B218" s="288"/>
      <c r="C218" s="265"/>
      <c r="D218" s="207">
        <v>84.84</v>
      </c>
      <c r="E218" s="201">
        <v>1</v>
      </c>
    </row>
    <row r="219" spans="1:5" ht="23.1" customHeight="1" x14ac:dyDescent="0.25">
      <c r="A219" s="286"/>
      <c r="B219" s="288"/>
      <c r="C219" s="264" t="s">
        <v>126</v>
      </c>
      <c r="D219" s="208">
        <v>2195.1999999999998</v>
      </c>
      <c r="E219" s="203">
        <v>5</v>
      </c>
    </row>
    <row r="220" spans="1:5" ht="23.1" customHeight="1" thickBot="1" x14ac:dyDescent="0.3">
      <c r="A220" s="286"/>
      <c r="B220" s="288"/>
      <c r="C220" s="265"/>
      <c r="D220" s="207">
        <v>732.8</v>
      </c>
      <c r="E220" s="201">
        <v>3</v>
      </c>
    </row>
    <row r="221" spans="1:5" ht="23.1" customHeight="1" x14ac:dyDescent="0.25">
      <c r="A221" s="286"/>
      <c r="B221" s="288"/>
      <c r="C221" s="264" t="s">
        <v>127</v>
      </c>
      <c r="D221" s="208">
        <v>685.87</v>
      </c>
      <c r="E221" s="203">
        <v>4</v>
      </c>
    </row>
    <row r="222" spans="1:5" ht="23.1" customHeight="1" thickBot="1" x14ac:dyDescent="0.3">
      <c r="A222" s="286"/>
      <c r="B222" s="288"/>
      <c r="C222" s="265"/>
      <c r="D222" s="207">
        <v>344.4</v>
      </c>
      <c r="E222" s="201">
        <v>4</v>
      </c>
    </row>
    <row r="223" spans="1:5" ht="23.1" customHeight="1" x14ac:dyDescent="0.25">
      <c r="A223" s="286"/>
      <c r="B223" s="288"/>
      <c r="C223" s="264" t="s">
        <v>128</v>
      </c>
      <c r="D223" s="208">
        <v>2640.8</v>
      </c>
      <c r="E223" s="203">
        <v>4</v>
      </c>
    </row>
    <row r="224" spans="1:5" ht="23.1" customHeight="1" thickBot="1" x14ac:dyDescent="0.3">
      <c r="A224" s="286"/>
      <c r="B224" s="288"/>
      <c r="C224" s="265"/>
      <c r="D224" s="207">
        <v>754.2</v>
      </c>
      <c r="E224" s="201">
        <v>4</v>
      </c>
    </row>
    <row r="225" spans="1:5" ht="23.1" customHeight="1" x14ac:dyDescent="0.25">
      <c r="A225" s="286"/>
      <c r="B225" s="288"/>
      <c r="C225" s="264" t="s">
        <v>129</v>
      </c>
      <c r="D225" s="208">
        <v>2734.2</v>
      </c>
      <c r="E225" s="203">
        <v>7</v>
      </c>
    </row>
    <row r="226" spans="1:5" ht="23.1" customHeight="1" thickBot="1" x14ac:dyDescent="0.3">
      <c r="A226" s="286"/>
      <c r="B226" s="288"/>
      <c r="C226" s="265"/>
      <c r="D226" s="207">
        <v>600.79999999999995</v>
      </c>
      <c r="E226" s="201">
        <v>5</v>
      </c>
    </row>
    <row r="227" spans="1:5" ht="23.1" customHeight="1" x14ac:dyDescent="0.25">
      <c r="A227" s="286"/>
      <c r="B227" s="288"/>
      <c r="C227" s="264" t="s">
        <v>130</v>
      </c>
      <c r="D227" s="208">
        <v>0</v>
      </c>
      <c r="E227" s="203">
        <v>0</v>
      </c>
    </row>
    <row r="228" spans="1:5" ht="23.1" customHeight="1" thickBot="1" x14ac:dyDescent="0.3">
      <c r="A228" s="286"/>
      <c r="B228" s="288"/>
      <c r="C228" s="265"/>
      <c r="D228" s="207">
        <v>24</v>
      </c>
      <c r="E228" s="201">
        <v>1</v>
      </c>
    </row>
    <row r="229" spans="1:5" ht="23.1" customHeight="1" x14ac:dyDescent="0.25">
      <c r="A229" s="286"/>
      <c r="B229" s="288"/>
      <c r="C229" s="264" t="s">
        <v>131</v>
      </c>
      <c r="D229" s="208">
        <v>817.38</v>
      </c>
      <c r="E229" s="203">
        <v>6</v>
      </c>
    </row>
    <row r="230" spans="1:5" ht="23.1" customHeight="1" thickBot="1" x14ac:dyDescent="0.3">
      <c r="A230" s="286"/>
      <c r="B230" s="288"/>
      <c r="C230" s="265"/>
      <c r="D230" s="207">
        <v>258.24</v>
      </c>
      <c r="E230" s="201">
        <v>6</v>
      </c>
    </row>
    <row r="231" spans="1:5" ht="23.1" customHeight="1" x14ac:dyDescent="0.25">
      <c r="A231" s="286"/>
      <c r="B231" s="288"/>
      <c r="C231" s="264" t="s">
        <v>132</v>
      </c>
      <c r="D231" s="208">
        <v>1154.9000000000001</v>
      </c>
      <c r="E231" s="203">
        <v>6</v>
      </c>
    </row>
    <row r="232" spans="1:5" ht="23.1" customHeight="1" thickBot="1" x14ac:dyDescent="0.3">
      <c r="A232" s="286"/>
      <c r="B232" s="288"/>
      <c r="C232" s="265"/>
      <c r="D232" s="207">
        <v>142.19999999999999</v>
      </c>
      <c r="E232" s="201">
        <v>4</v>
      </c>
    </row>
    <row r="233" spans="1:5" ht="23.1" customHeight="1" x14ac:dyDescent="0.25">
      <c r="A233" s="286"/>
      <c r="B233" s="288"/>
      <c r="C233" s="264" t="s">
        <v>133</v>
      </c>
      <c r="D233" s="208">
        <v>256.41000000000003</v>
      </c>
      <c r="E233" s="203">
        <v>3</v>
      </c>
    </row>
    <row r="234" spans="1:5" ht="23.1" customHeight="1" thickBot="1" x14ac:dyDescent="0.3">
      <c r="A234" s="286"/>
      <c r="B234" s="288"/>
      <c r="C234" s="265"/>
      <c r="D234" s="207">
        <v>147.66999999999999</v>
      </c>
      <c r="E234" s="201">
        <v>4</v>
      </c>
    </row>
    <row r="235" spans="1:5" ht="23.1" customHeight="1" x14ac:dyDescent="0.25">
      <c r="A235" s="286"/>
      <c r="B235" s="288"/>
      <c r="C235" s="264" t="s">
        <v>134</v>
      </c>
      <c r="D235" s="208">
        <v>2254.83</v>
      </c>
      <c r="E235" s="203">
        <v>7</v>
      </c>
    </row>
    <row r="236" spans="1:5" ht="23.1" customHeight="1" thickBot="1" x14ac:dyDescent="0.3">
      <c r="A236" s="286"/>
      <c r="B236" s="288"/>
      <c r="C236" s="265"/>
      <c r="D236" s="207">
        <v>491.2</v>
      </c>
      <c r="E236" s="201">
        <v>6</v>
      </c>
    </row>
    <row r="237" spans="1:5" ht="23.1" customHeight="1" x14ac:dyDescent="0.25">
      <c r="A237" s="286"/>
      <c r="B237" s="288"/>
      <c r="C237" s="264" t="s">
        <v>135</v>
      </c>
      <c r="D237" s="208">
        <v>844.75</v>
      </c>
      <c r="E237" s="203">
        <v>8</v>
      </c>
    </row>
    <row r="238" spans="1:5" ht="23.1" customHeight="1" thickBot="1" x14ac:dyDescent="0.3">
      <c r="A238" s="286"/>
      <c r="B238" s="288"/>
      <c r="C238" s="265"/>
      <c r="D238" s="207">
        <v>453.58</v>
      </c>
      <c r="E238" s="201">
        <v>5</v>
      </c>
    </row>
    <row r="239" spans="1:5" ht="23.1" customHeight="1" x14ac:dyDescent="0.25">
      <c r="A239" s="286"/>
      <c r="B239" s="288"/>
      <c r="C239" s="264" t="s">
        <v>136</v>
      </c>
      <c r="D239" s="208">
        <v>756.29</v>
      </c>
      <c r="E239" s="203">
        <v>5</v>
      </c>
    </row>
    <row r="240" spans="1:5" ht="23.1" customHeight="1" thickBot="1" x14ac:dyDescent="0.3">
      <c r="A240" s="286"/>
      <c r="B240" s="288"/>
      <c r="C240" s="265"/>
      <c r="D240" s="207">
        <v>232.32</v>
      </c>
      <c r="E240" s="201">
        <v>5</v>
      </c>
    </row>
    <row r="241" spans="1:5" ht="23.1" customHeight="1" x14ac:dyDescent="0.25">
      <c r="A241" s="286"/>
      <c r="B241" s="288"/>
      <c r="C241" s="264" t="s">
        <v>137</v>
      </c>
      <c r="D241" s="208">
        <v>2423.96</v>
      </c>
      <c r="E241" s="203">
        <v>5</v>
      </c>
    </row>
    <row r="242" spans="1:5" ht="23.1" customHeight="1" thickBot="1" x14ac:dyDescent="0.3">
      <c r="A242" s="286"/>
      <c r="B242" s="288"/>
      <c r="C242" s="265"/>
      <c r="D242" s="207">
        <v>742.78</v>
      </c>
      <c r="E242" s="201">
        <v>5</v>
      </c>
    </row>
    <row r="243" spans="1:5" ht="23.1" customHeight="1" x14ac:dyDescent="0.25">
      <c r="A243" s="286"/>
      <c r="B243" s="288"/>
      <c r="C243" s="264" t="s">
        <v>138</v>
      </c>
      <c r="D243" s="208">
        <v>5844.8</v>
      </c>
      <c r="E243" s="203">
        <v>5</v>
      </c>
    </row>
    <row r="244" spans="1:5" ht="23.1" customHeight="1" thickBot="1" x14ac:dyDescent="0.3">
      <c r="A244" s="286"/>
      <c r="B244" s="288"/>
      <c r="C244" s="265"/>
      <c r="D244" s="207">
        <v>1191.06</v>
      </c>
      <c r="E244" s="201">
        <v>5</v>
      </c>
    </row>
    <row r="245" spans="1:5" ht="23.1" customHeight="1" x14ac:dyDescent="0.25">
      <c r="A245" s="286"/>
      <c r="B245" s="288"/>
      <c r="C245" s="264" t="s">
        <v>377</v>
      </c>
      <c r="D245" s="208">
        <v>1433.33</v>
      </c>
      <c r="E245" s="203">
        <v>3</v>
      </c>
    </row>
    <row r="246" spans="1:5" ht="23.1" customHeight="1" thickBot="1" x14ac:dyDescent="0.3">
      <c r="A246" s="286"/>
      <c r="B246" s="288"/>
      <c r="C246" s="265"/>
      <c r="D246" s="207">
        <v>283.74</v>
      </c>
      <c r="E246" s="201">
        <v>3</v>
      </c>
    </row>
    <row r="247" spans="1:5" ht="23.1" customHeight="1" x14ac:dyDescent="0.25">
      <c r="A247" s="286"/>
      <c r="B247" s="288"/>
      <c r="C247" s="264" t="s">
        <v>139</v>
      </c>
      <c r="D247" s="208">
        <v>1232.18</v>
      </c>
      <c r="E247" s="203">
        <v>4</v>
      </c>
    </row>
    <row r="248" spans="1:5" ht="23.1" customHeight="1" thickBot="1" x14ac:dyDescent="0.3">
      <c r="A248" s="286"/>
      <c r="B248" s="288"/>
      <c r="C248" s="265"/>
      <c r="D248" s="207">
        <v>171.6</v>
      </c>
      <c r="E248" s="201">
        <v>3</v>
      </c>
    </row>
    <row r="249" spans="1:5" ht="23.1" customHeight="1" x14ac:dyDescent="0.25">
      <c r="A249" s="286"/>
      <c r="B249" s="288"/>
      <c r="C249" s="264" t="s">
        <v>378</v>
      </c>
      <c r="D249" s="208">
        <v>573.6</v>
      </c>
      <c r="E249" s="203">
        <v>3</v>
      </c>
    </row>
    <row r="250" spans="1:5" ht="23.1" customHeight="1" thickBot="1" x14ac:dyDescent="0.3">
      <c r="A250" s="286"/>
      <c r="B250" s="288"/>
      <c r="C250" s="265"/>
      <c r="D250" s="207">
        <v>168.4</v>
      </c>
      <c r="E250" s="201">
        <v>4</v>
      </c>
    </row>
    <row r="251" spans="1:5" ht="23.1" customHeight="1" x14ac:dyDescent="0.25">
      <c r="A251" s="286"/>
      <c r="B251" s="288"/>
      <c r="C251" s="291" t="s">
        <v>140</v>
      </c>
      <c r="D251" s="206">
        <v>1310.4000000000001</v>
      </c>
      <c r="E251" s="192">
        <v>4</v>
      </c>
    </row>
    <row r="252" spans="1:5" ht="23.1" customHeight="1" thickBot="1" x14ac:dyDescent="0.3">
      <c r="A252" s="286"/>
      <c r="B252" s="289"/>
      <c r="C252" s="274"/>
      <c r="D252" s="30">
        <v>500.16</v>
      </c>
      <c r="E252" s="22">
        <v>4</v>
      </c>
    </row>
    <row r="253" spans="1:5" ht="29.1" customHeight="1" thickBot="1" x14ac:dyDescent="0.3">
      <c r="A253" s="286"/>
      <c r="B253" s="44" t="s">
        <v>58</v>
      </c>
      <c r="C253" s="44" t="s">
        <v>40</v>
      </c>
      <c r="D253" s="44">
        <f>SUM(D213:D252)</f>
        <v>39991.890000000007</v>
      </c>
      <c r="E253" s="44">
        <f>SUM(E213:E252)</f>
        <v>165</v>
      </c>
    </row>
    <row r="254" spans="1:5" x14ac:dyDescent="0.25">
      <c r="A254" s="65">
        <v>2</v>
      </c>
      <c r="B254" s="65" t="s">
        <v>59</v>
      </c>
      <c r="C254" s="65"/>
      <c r="D254" s="65"/>
      <c r="E254" s="65"/>
    </row>
    <row r="255" spans="1:5" ht="29.1" customHeight="1" x14ac:dyDescent="0.25">
      <c r="A255" s="266"/>
      <c r="B255" s="262"/>
      <c r="C255" s="14" t="s">
        <v>141</v>
      </c>
      <c r="D255" s="32">
        <v>400.5</v>
      </c>
      <c r="E255" s="22">
        <v>10</v>
      </c>
    </row>
    <row r="256" spans="1:5" ht="29.1" customHeight="1" x14ac:dyDescent="0.25">
      <c r="A256" s="267"/>
      <c r="B256" s="263"/>
      <c r="C256" s="14" t="s">
        <v>142</v>
      </c>
      <c r="D256" s="32">
        <v>185</v>
      </c>
      <c r="E256" s="22">
        <v>4</v>
      </c>
    </row>
    <row r="257" spans="1:5" ht="29.1" customHeight="1" thickBot="1" x14ac:dyDescent="0.3">
      <c r="A257" s="267"/>
      <c r="B257" s="263"/>
      <c r="C257" s="14" t="s">
        <v>143</v>
      </c>
      <c r="D257" s="32">
        <v>25</v>
      </c>
      <c r="E257" s="22">
        <v>1</v>
      </c>
    </row>
    <row r="258" spans="1:5" ht="29.1" customHeight="1" thickBot="1" x14ac:dyDescent="0.3">
      <c r="A258" s="278"/>
      <c r="B258" s="44" t="s">
        <v>58</v>
      </c>
      <c r="C258" s="50" t="s">
        <v>42</v>
      </c>
      <c r="D258" s="44">
        <f>SUM(D255:D257)</f>
        <v>610.5</v>
      </c>
      <c r="E258" s="44">
        <f>SUM(E255:E257)</f>
        <v>15</v>
      </c>
    </row>
    <row r="259" spans="1:5" x14ac:dyDescent="0.25">
      <c r="A259" s="65">
        <v>3</v>
      </c>
      <c r="B259" s="65" t="s">
        <v>60</v>
      </c>
      <c r="C259" s="65"/>
      <c r="D259" s="65"/>
      <c r="E259" s="65"/>
    </row>
    <row r="260" spans="1:5" ht="29.1" customHeight="1" x14ac:dyDescent="0.25">
      <c r="A260" s="266"/>
      <c r="B260" s="262"/>
      <c r="C260" s="14" t="s">
        <v>9</v>
      </c>
      <c r="D260" s="17">
        <v>4682</v>
      </c>
      <c r="E260" s="16">
        <v>70</v>
      </c>
    </row>
    <row r="261" spans="1:5" ht="29.1" customHeight="1" thickBot="1" x14ac:dyDescent="0.3">
      <c r="A261" s="257"/>
      <c r="B261" s="258"/>
      <c r="C261" s="14" t="s">
        <v>10</v>
      </c>
      <c r="D261" s="17">
        <v>455</v>
      </c>
      <c r="E261" s="16">
        <v>10</v>
      </c>
    </row>
    <row r="262" spans="1:5" ht="29.1" customHeight="1" thickBot="1" x14ac:dyDescent="0.3">
      <c r="A262" s="59"/>
      <c r="B262" s="44" t="s">
        <v>58</v>
      </c>
      <c r="C262" s="50" t="s">
        <v>301</v>
      </c>
      <c r="D262" s="44">
        <f>SUM(D260:D261)</f>
        <v>5137</v>
      </c>
      <c r="E262" s="44">
        <f>SUM(E260:E261)</f>
        <v>80</v>
      </c>
    </row>
    <row r="263" spans="1:5" ht="15.75" thickBot="1" x14ac:dyDescent="0.3">
      <c r="A263" s="65">
        <v>4</v>
      </c>
      <c r="B263" s="65" t="s">
        <v>61</v>
      </c>
      <c r="C263" s="65"/>
      <c r="D263" s="65"/>
      <c r="E263" s="65"/>
    </row>
    <row r="264" spans="1:5" ht="29.1" customHeight="1" thickBot="1" x14ac:dyDescent="0.3">
      <c r="A264" s="59"/>
      <c r="B264" s="44" t="s">
        <v>58</v>
      </c>
      <c r="C264" s="44"/>
      <c r="D264" s="44"/>
      <c r="E264" s="44"/>
    </row>
    <row r="265" spans="1:5" ht="15.75" thickBot="1" x14ac:dyDescent="0.3">
      <c r="A265" s="65">
        <v>5</v>
      </c>
      <c r="B265" s="65" t="s">
        <v>45</v>
      </c>
      <c r="C265" s="65"/>
      <c r="D265" s="65"/>
      <c r="E265" s="65"/>
    </row>
    <row r="266" spans="1:5" ht="29.1" customHeight="1" thickBot="1" x14ac:dyDescent="0.3">
      <c r="A266" s="59"/>
      <c r="B266" s="44" t="s">
        <v>58</v>
      </c>
      <c r="C266" s="44"/>
      <c r="D266" s="44"/>
      <c r="E266" s="44"/>
    </row>
    <row r="267" spans="1:5" ht="29.1" customHeight="1" thickBot="1" x14ac:dyDescent="0.3">
      <c r="A267" s="13"/>
      <c r="B267" s="79" t="s">
        <v>0</v>
      </c>
      <c r="C267" s="80"/>
      <c r="D267" s="81">
        <f>SUM(D262,D258,D253)</f>
        <v>45739.390000000007</v>
      </c>
      <c r="E267" s="80">
        <f>SUM(E262,E258,E253)</f>
        <v>260</v>
      </c>
    </row>
    <row r="268" spans="1:5" ht="29.1" customHeight="1" x14ac:dyDescent="0.25">
      <c r="A268" s="8"/>
      <c r="B268" s="9"/>
      <c r="C268" s="9"/>
      <c r="D268" s="9"/>
      <c r="E268" s="9"/>
    </row>
    <row r="269" spans="1:5" ht="18" customHeight="1" x14ac:dyDescent="0.25">
      <c r="A269" s="253" t="s">
        <v>5</v>
      </c>
      <c r="B269" s="253"/>
      <c r="C269" s="253"/>
      <c r="D269" s="253"/>
      <c r="E269" s="253"/>
    </row>
    <row r="270" spans="1:5" ht="60" x14ac:dyDescent="0.25">
      <c r="A270" s="251" t="s">
        <v>53</v>
      </c>
      <c r="B270" s="316"/>
      <c r="C270" s="7" t="s">
        <v>54</v>
      </c>
      <c r="D270" s="102" t="s">
        <v>55</v>
      </c>
      <c r="E270" s="102" t="s">
        <v>56</v>
      </c>
    </row>
    <row r="271" spans="1:5" ht="15.75" thickBot="1" x14ac:dyDescent="0.3">
      <c r="A271" s="73">
        <v>1</v>
      </c>
      <c r="B271" s="73" t="s">
        <v>62</v>
      </c>
      <c r="C271" s="73"/>
      <c r="D271" s="73"/>
      <c r="E271" s="73"/>
    </row>
    <row r="272" spans="1:5" ht="30" x14ac:dyDescent="0.25">
      <c r="A272"/>
      <c r="B272" s="298"/>
      <c r="C272" s="127" t="s">
        <v>302</v>
      </c>
      <c r="D272" s="128">
        <v>769.6</v>
      </c>
      <c r="E272" s="103">
        <v>9</v>
      </c>
    </row>
    <row r="273" spans="1:5" ht="30" x14ac:dyDescent="0.25">
      <c r="A273"/>
      <c r="B273" s="299"/>
      <c r="C273" s="129" t="s">
        <v>303</v>
      </c>
      <c r="D273" s="130">
        <v>144</v>
      </c>
      <c r="E273" s="102">
        <v>2</v>
      </c>
    </row>
    <row r="274" spans="1:5" ht="30" x14ac:dyDescent="0.25">
      <c r="A274"/>
      <c r="B274" s="299"/>
      <c r="C274" s="129" t="s">
        <v>304</v>
      </c>
      <c r="D274" s="130">
        <v>0</v>
      </c>
      <c r="E274" s="102">
        <v>1</v>
      </c>
    </row>
    <row r="275" spans="1:5" ht="30" x14ac:dyDescent="0.25">
      <c r="A275"/>
      <c r="B275" s="299"/>
      <c r="C275" s="129" t="s">
        <v>305</v>
      </c>
      <c r="D275" s="102">
        <v>717.47</v>
      </c>
      <c r="E275" s="102">
        <v>4</v>
      </c>
    </row>
    <row r="276" spans="1:5" ht="30" x14ac:dyDescent="0.25">
      <c r="A276"/>
      <c r="B276" s="299"/>
      <c r="C276" s="129" t="s">
        <v>306</v>
      </c>
      <c r="D276" s="130">
        <v>510.8</v>
      </c>
      <c r="E276" s="102">
        <v>4</v>
      </c>
    </row>
    <row r="277" spans="1:5" ht="30" x14ac:dyDescent="0.25">
      <c r="A277"/>
      <c r="B277" s="299"/>
      <c r="C277" s="129" t="s">
        <v>307</v>
      </c>
      <c r="D277" s="130">
        <v>2533.6</v>
      </c>
      <c r="E277" s="102">
        <v>6</v>
      </c>
    </row>
    <row r="278" spans="1:5" ht="30" x14ac:dyDescent="0.25">
      <c r="A278"/>
      <c r="B278" s="299"/>
      <c r="C278" s="129" t="s">
        <v>308</v>
      </c>
      <c r="D278" s="102">
        <v>342.48</v>
      </c>
      <c r="E278" s="102">
        <v>8</v>
      </c>
    </row>
    <row r="279" spans="1:5" ht="30" x14ac:dyDescent="0.25">
      <c r="A279"/>
      <c r="B279" s="299"/>
      <c r="C279" s="129" t="s">
        <v>309</v>
      </c>
      <c r="D279" s="102">
        <v>1442.67</v>
      </c>
      <c r="E279" s="102">
        <v>7</v>
      </c>
    </row>
    <row r="280" spans="1:5" ht="30" x14ac:dyDescent="0.25">
      <c r="A280"/>
      <c r="B280" s="299"/>
      <c r="C280" s="129" t="s">
        <v>310</v>
      </c>
      <c r="D280" s="102">
        <v>1448.64</v>
      </c>
      <c r="E280" s="102">
        <v>12</v>
      </c>
    </row>
    <row r="281" spans="1:5" ht="30" x14ac:dyDescent="0.25">
      <c r="A281"/>
      <c r="B281" s="299"/>
      <c r="C281" s="129" t="s">
        <v>311</v>
      </c>
      <c r="D281" s="102">
        <v>154.03</v>
      </c>
      <c r="E281" s="102">
        <v>8</v>
      </c>
    </row>
    <row r="282" spans="1:5" ht="30" x14ac:dyDescent="0.25">
      <c r="A282"/>
      <c r="B282" s="299"/>
      <c r="C282" s="129" t="s">
        <v>312</v>
      </c>
      <c r="D282" s="102">
        <v>1813.72</v>
      </c>
      <c r="E282" s="102">
        <v>10</v>
      </c>
    </row>
    <row r="283" spans="1:5" ht="30" x14ac:dyDescent="0.25">
      <c r="A283"/>
      <c r="B283" s="299"/>
      <c r="C283" s="129" t="s">
        <v>313</v>
      </c>
      <c r="D283" s="130">
        <v>673.8</v>
      </c>
      <c r="E283" s="102">
        <v>7</v>
      </c>
    </row>
    <row r="284" spans="1:5" ht="30" x14ac:dyDescent="0.25">
      <c r="A284"/>
      <c r="B284" s="299"/>
      <c r="C284" s="129" t="s">
        <v>314</v>
      </c>
      <c r="D284" s="130">
        <v>1060.8</v>
      </c>
      <c r="E284" s="102">
        <v>4</v>
      </c>
    </row>
    <row r="285" spans="1:5" ht="30" x14ac:dyDescent="0.25">
      <c r="A285"/>
      <c r="B285" s="299"/>
      <c r="C285" s="129" t="s">
        <v>315</v>
      </c>
      <c r="D285" s="130">
        <v>1284.4000000000001</v>
      </c>
      <c r="E285" s="102">
        <v>8</v>
      </c>
    </row>
    <row r="286" spans="1:5" ht="30" x14ac:dyDescent="0.25">
      <c r="A286"/>
      <c r="B286" s="299"/>
      <c r="C286" s="129" t="s">
        <v>316</v>
      </c>
      <c r="D286" s="102">
        <v>655.65</v>
      </c>
      <c r="E286" s="102">
        <v>9</v>
      </c>
    </row>
    <row r="287" spans="1:5" ht="30" x14ac:dyDescent="0.25">
      <c r="A287"/>
      <c r="B287" s="299"/>
      <c r="C287" s="129" t="s">
        <v>317</v>
      </c>
      <c r="D287" s="102">
        <v>374.89</v>
      </c>
      <c r="E287" s="102">
        <v>12</v>
      </c>
    </row>
    <row r="288" spans="1:5" ht="30" x14ac:dyDescent="0.25">
      <c r="A288"/>
      <c r="B288" s="299"/>
      <c r="C288" s="129" t="s">
        <v>318</v>
      </c>
      <c r="D288" s="130">
        <v>588</v>
      </c>
      <c r="E288" s="102">
        <v>4</v>
      </c>
    </row>
    <row r="289" spans="1:5" ht="30" x14ac:dyDescent="0.25">
      <c r="A289"/>
      <c r="B289" s="299"/>
      <c r="C289" s="129" t="s">
        <v>319</v>
      </c>
      <c r="D289" s="130">
        <v>957.5</v>
      </c>
      <c r="E289" s="102">
        <v>2</v>
      </c>
    </row>
    <row r="290" spans="1:5" ht="30" x14ac:dyDescent="0.25">
      <c r="A290"/>
      <c r="B290" s="299"/>
      <c r="C290" s="129" t="s">
        <v>320</v>
      </c>
      <c r="D290" s="130">
        <v>817.1</v>
      </c>
      <c r="E290" s="102">
        <v>12</v>
      </c>
    </row>
    <row r="291" spans="1:5" ht="30" x14ac:dyDescent="0.25">
      <c r="A291"/>
      <c r="B291" s="299"/>
      <c r="C291" s="129" t="s">
        <v>321</v>
      </c>
      <c r="D291" s="130">
        <v>3242.4</v>
      </c>
      <c r="E291" s="102">
        <v>3</v>
      </c>
    </row>
    <row r="292" spans="1:5" ht="30.75" thickBot="1" x14ac:dyDescent="0.3">
      <c r="A292"/>
      <c r="B292" s="300"/>
      <c r="C292" s="131" t="s">
        <v>322</v>
      </c>
      <c r="D292" s="132">
        <v>1656.19</v>
      </c>
      <c r="E292" s="133">
        <v>13</v>
      </c>
    </row>
    <row r="293" spans="1:5" ht="30.75" thickBot="1" x14ac:dyDescent="0.3">
      <c r="A293" s="134"/>
      <c r="B293" s="44" t="s">
        <v>299</v>
      </c>
      <c r="C293" s="44" t="s">
        <v>40</v>
      </c>
      <c r="D293" s="78">
        <f>SUM(D272:D292)</f>
        <v>21187.739999999998</v>
      </c>
      <c r="E293" s="44">
        <f>SUM(E272:E292)</f>
        <v>145</v>
      </c>
    </row>
    <row r="294" spans="1:5" x14ac:dyDescent="0.25">
      <c r="A294" s="65">
        <v>2</v>
      </c>
      <c r="B294" s="65" t="s">
        <v>59</v>
      </c>
      <c r="C294" s="65"/>
      <c r="D294" s="65"/>
      <c r="E294" s="65"/>
    </row>
    <row r="295" spans="1:5" ht="45" x14ac:dyDescent="0.25">
      <c r="A295"/>
      <c r="B295" s="299"/>
      <c r="C295" s="135" t="s">
        <v>323</v>
      </c>
      <c r="D295" s="136">
        <v>981.18</v>
      </c>
      <c r="E295" s="137">
        <v>25</v>
      </c>
    </row>
    <row r="296" spans="1:5" ht="45" x14ac:dyDescent="0.25">
      <c r="A296"/>
      <c r="B296" s="299"/>
      <c r="C296" s="135" t="s">
        <v>324</v>
      </c>
      <c r="D296" s="19">
        <v>1963.4199999999996</v>
      </c>
      <c r="E296" s="138">
        <v>4</v>
      </c>
    </row>
    <row r="297" spans="1:5" ht="45" x14ac:dyDescent="0.25">
      <c r="A297"/>
      <c r="B297" s="299"/>
      <c r="C297" s="135" t="s">
        <v>325</v>
      </c>
      <c r="D297" s="19">
        <v>171.10999999999999</v>
      </c>
      <c r="E297" s="138">
        <v>33</v>
      </c>
    </row>
    <row r="298" spans="1:5" ht="45" x14ac:dyDescent="0.25">
      <c r="A298"/>
      <c r="B298" s="299"/>
      <c r="C298" s="135" t="s">
        <v>326</v>
      </c>
      <c r="D298" s="19">
        <v>0</v>
      </c>
      <c r="E298" s="138">
        <v>1</v>
      </c>
    </row>
    <row r="299" spans="1:5" ht="30" x14ac:dyDescent="0.25">
      <c r="A299"/>
      <c r="B299" s="299"/>
      <c r="C299" s="1" t="s">
        <v>327</v>
      </c>
      <c r="D299" s="19">
        <v>1423.52</v>
      </c>
      <c r="E299" s="138">
        <v>5</v>
      </c>
    </row>
    <row r="300" spans="1:5" ht="45.75" thickBot="1" x14ac:dyDescent="0.3">
      <c r="A300"/>
      <c r="B300" s="299"/>
      <c r="C300" s="139" t="s">
        <v>328</v>
      </c>
      <c r="D300" s="140">
        <v>37.18</v>
      </c>
      <c r="E300" s="141">
        <v>1</v>
      </c>
    </row>
    <row r="301" spans="1:5" ht="15.75" thickBot="1" x14ac:dyDescent="0.3">
      <c r="A301"/>
      <c r="B301" s="44" t="s">
        <v>299</v>
      </c>
      <c r="C301" s="44"/>
      <c r="D301" s="78">
        <f>SUM(D295:D300)</f>
        <v>4576.41</v>
      </c>
      <c r="E301" s="44">
        <f>SUM(E295:E300)</f>
        <v>69</v>
      </c>
    </row>
    <row r="302" spans="1:5" x14ac:dyDescent="0.25">
      <c r="A302" s="65">
        <v>3</v>
      </c>
      <c r="B302" s="65" t="s">
        <v>60</v>
      </c>
      <c r="C302" s="65"/>
      <c r="D302" s="65"/>
      <c r="E302" s="65"/>
    </row>
    <row r="303" spans="1:5" ht="45" x14ac:dyDescent="0.25">
      <c r="A303"/>
      <c r="B303" s="301"/>
      <c r="C303" s="135" t="s">
        <v>329</v>
      </c>
      <c r="D303" s="142">
        <v>5556.66</v>
      </c>
      <c r="E303" s="121">
        <v>95</v>
      </c>
    </row>
    <row r="304" spans="1:5" ht="30.75" thickBot="1" x14ac:dyDescent="0.3">
      <c r="A304"/>
      <c r="B304" s="302"/>
      <c r="C304" s="94" t="s">
        <v>330</v>
      </c>
      <c r="D304" s="26">
        <v>3555</v>
      </c>
      <c r="E304" s="143">
        <v>63</v>
      </c>
    </row>
    <row r="305" spans="1:5" ht="15.75" thickBot="1" x14ac:dyDescent="0.3">
      <c r="A305"/>
      <c r="B305" s="44" t="s">
        <v>299</v>
      </c>
      <c r="C305" s="44"/>
      <c r="D305" s="78">
        <f>D303+D304</f>
        <v>9111.66</v>
      </c>
      <c r="E305" s="44">
        <f>E303+E304</f>
        <v>158</v>
      </c>
    </row>
    <row r="306" spans="1:5" x14ac:dyDescent="0.25">
      <c r="A306" s="65">
        <v>4</v>
      </c>
      <c r="B306" s="65" t="s">
        <v>61</v>
      </c>
      <c r="C306" s="65"/>
      <c r="D306" s="65"/>
      <c r="E306" s="65"/>
    </row>
    <row r="307" spans="1:5" ht="45" x14ac:dyDescent="0.25">
      <c r="A307"/>
      <c r="B307" s="299"/>
      <c r="C307" s="117" t="s">
        <v>331</v>
      </c>
      <c r="D307" s="144">
        <v>0</v>
      </c>
      <c r="E307" s="145">
        <v>1</v>
      </c>
    </row>
    <row r="308" spans="1:5" ht="45" x14ac:dyDescent="0.25">
      <c r="A308"/>
      <c r="B308" s="299"/>
      <c r="C308" s="14" t="s">
        <v>332</v>
      </c>
      <c r="D308" s="76">
        <v>194.6</v>
      </c>
      <c r="E308" s="145">
        <v>1</v>
      </c>
    </row>
    <row r="309" spans="1:5" ht="60" x14ac:dyDescent="0.25">
      <c r="A309"/>
      <c r="B309" s="299"/>
      <c r="C309" s="14" t="s">
        <v>333</v>
      </c>
      <c r="D309" s="15">
        <v>0</v>
      </c>
      <c r="E309" s="138">
        <v>1</v>
      </c>
    </row>
    <row r="310" spans="1:5" ht="45.75" thickBot="1" x14ac:dyDescent="0.3">
      <c r="A310"/>
      <c r="B310" s="299"/>
      <c r="C310" s="146" t="s">
        <v>334</v>
      </c>
      <c r="D310" s="87">
        <v>0</v>
      </c>
      <c r="E310" s="141">
        <v>1</v>
      </c>
    </row>
    <row r="311" spans="1:5" ht="15" customHeight="1" thickBot="1" x14ac:dyDescent="0.3">
      <c r="A311"/>
      <c r="B311" s="44" t="s">
        <v>299</v>
      </c>
      <c r="C311" s="44"/>
      <c r="D311" s="78">
        <f>SUM(D307:D310)</f>
        <v>194.6</v>
      </c>
      <c r="E311" s="44">
        <f>SUM(E307:E310)</f>
        <v>4</v>
      </c>
    </row>
    <row r="312" spans="1:5" x14ac:dyDescent="0.25">
      <c r="A312" s="65">
        <v>5</v>
      </c>
      <c r="B312" s="65" t="s">
        <v>45</v>
      </c>
      <c r="C312" s="65"/>
      <c r="D312" s="65"/>
      <c r="E312" s="65"/>
    </row>
    <row r="313" spans="1:5" ht="60" x14ac:dyDescent="0.25">
      <c r="A313"/>
      <c r="B313" s="303" t="s">
        <v>45</v>
      </c>
      <c r="C313" s="104" t="s">
        <v>335</v>
      </c>
      <c r="D313" s="144">
        <v>0</v>
      </c>
      <c r="E313" s="145">
        <v>4</v>
      </c>
    </row>
    <row r="314" spans="1:5" ht="30" x14ac:dyDescent="0.25">
      <c r="A314"/>
      <c r="B314" s="299"/>
      <c r="C314" s="104" t="s">
        <v>336</v>
      </c>
      <c r="D314" s="76">
        <v>0</v>
      </c>
      <c r="E314" s="145">
        <v>1</v>
      </c>
    </row>
    <row r="315" spans="1:5" ht="45" x14ac:dyDescent="0.25">
      <c r="A315"/>
      <c r="B315" s="299"/>
      <c r="C315" s="104" t="s">
        <v>337</v>
      </c>
      <c r="D315" s="76">
        <v>0</v>
      </c>
      <c r="E315" s="145">
        <v>1</v>
      </c>
    </row>
    <row r="316" spans="1:5" ht="30.75" thickBot="1" x14ac:dyDescent="0.3">
      <c r="A316"/>
      <c r="B316" s="300"/>
      <c r="C316" s="147" t="s">
        <v>338</v>
      </c>
      <c r="D316" s="76">
        <v>0</v>
      </c>
      <c r="E316" s="148">
        <v>1</v>
      </c>
    </row>
    <row r="317" spans="1:5" ht="30.75" thickBot="1" x14ac:dyDescent="0.3">
      <c r="A317"/>
      <c r="B317" s="44" t="s">
        <v>299</v>
      </c>
      <c r="C317" s="56" t="s">
        <v>48</v>
      </c>
      <c r="D317" s="78">
        <f>SUM(D313:D316)</f>
        <v>0</v>
      </c>
      <c r="E317" s="44">
        <f>SUM(E313:E316)</f>
        <v>7</v>
      </c>
    </row>
    <row r="318" spans="1:5" ht="30.75" thickBot="1" x14ac:dyDescent="0.3">
      <c r="A318"/>
      <c r="B318" s="79" t="s">
        <v>0</v>
      </c>
      <c r="C318" s="80"/>
      <c r="D318" s="81">
        <f>D317+D311+D305+D301+D293</f>
        <v>35070.409999999996</v>
      </c>
      <c r="E318" s="80">
        <f>E317+E311+E305+E301+E293</f>
        <v>383</v>
      </c>
    </row>
    <row r="320" spans="1:5" ht="18" customHeight="1" x14ac:dyDescent="0.25">
      <c r="A320" s="253" t="s">
        <v>6</v>
      </c>
      <c r="B320" s="253"/>
      <c r="C320" s="253"/>
      <c r="D320" s="253"/>
      <c r="E320" s="253"/>
    </row>
    <row r="321" spans="1:5" ht="60" x14ac:dyDescent="0.25">
      <c r="A321" s="251" t="s">
        <v>53</v>
      </c>
      <c r="B321" s="316"/>
      <c r="C321" s="7" t="s">
        <v>54</v>
      </c>
      <c r="D321" s="11" t="s">
        <v>55</v>
      </c>
      <c r="E321" s="158" t="s">
        <v>56</v>
      </c>
    </row>
    <row r="322" spans="1:5" ht="15.75" thickBot="1" x14ac:dyDescent="0.3">
      <c r="A322" s="73">
        <v>1</v>
      </c>
      <c r="B322" s="73" t="s">
        <v>62</v>
      </c>
      <c r="C322" s="73"/>
      <c r="D322" s="73"/>
      <c r="E322" s="73"/>
    </row>
    <row r="323" spans="1:5" ht="29.1" customHeight="1" x14ac:dyDescent="0.25">
      <c r="A323" s="282"/>
      <c r="B323" s="279"/>
      <c r="C323" s="35" t="s">
        <v>11</v>
      </c>
      <c r="D323" s="36">
        <v>2448.2200000000003</v>
      </c>
      <c r="E323" s="37">
        <v>15</v>
      </c>
    </row>
    <row r="324" spans="1:5" ht="29.1" customHeight="1" x14ac:dyDescent="0.25">
      <c r="A324" s="282"/>
      <c r="B324" s="280"/>
      <c r="C324" s="35" t="s">
        <v>12</v>
      </c>
      <c r="D324" s="38">
        <v>6035.56</v>
      </c>
      <c r="E324" s="39">
        <v>12</v>
      </c>
    </row>
    <row r="325" spans="1:5" ht="29.1" customHeight="1" x14ac:dyDescent="0.25">
      <c r="A325" s="282"/>
      <c r="B325" s="280"/>
      <c r="C325" s="35" t="s">
        <v>13</v>
      </c>
      <c r="D325" s="38">
        <v>2616</v>
      </c>
      <c r="E325" s="39">
        <v>8</v>
      </c>
    </row>
    <row r="326" spans="1:5" ht="29.1" customHeight="1" x14ac:dyDescent="0.25">
      <c r="A326" s="282"/>
      <c r="B326" s="280"/>
      <c r="C326" s="35" t="s">
        <v>14</v>
      </c>
      <c r="D326" s="38">
        <v>452.24</v>
      </c>
      <c r="E326" s="39">
        <v>5</v>
      </c>
    </row>
    <row r="327" spans="1:5" ht="29.1" customHeight="1" x14ac:dyDescent="0.25">
      <c r="A327" s="282"/>
      <c r="B327" s="280"/>
      <c r="C327" s="35" t="s">
        <v>15</v>
      </c>
      <c r="D327" s="38">
        <v>1654.94</v>
      </c>
      <c r="E327" s="39">
        <v>12</v>
      </c>
    </row>
    <row r="328" spans="1:5" ht="29.1" customHeight="1" x14ac:dyDescent="0.25">
      <c r="A328" s="282"/>
      <c r="B328" s="280"/>
      <c r="C328" s="35" t="s">
        <v>16</v>
      </c>
      <c r="D328" s="38">
        <v>2590.0500000000002</v>
      </c>
      <c r="E328" s="39">
        <v>15</v>
      </c>
    </row>
    <row r="329" spans="1:5" ht="29.1" customHeight="1" x14ac:dyDescent="0.25">
      <c r="A329" s="282"/>
      <c r="B329" s="280"/>
      <c r="C329" s="35" t="s">
        <v>17</v>
      </c>
      <c r="D329" s="38">
        <v>3688.3399999999997</v>
      </c>
      <c r="E329" s="39">
        <v>13</v>
      </c>
    </row>
    <row r="330" spans="1:5" ht="29.1" customHeight="1" x14ac:dyDescent="0.25">
      <c r="A330" s="282"/>
      <c r="B330" s="280"/>
      <c r="C330" s="40" t="s">
        <v>18</v>
      </c>
      <c r="D330" s="41">
        <v>1481.89</v>
      </c>
      <c r="E330" s="42">
        <v>4</v>
      </c>
    </row>
    <row r="331" spans="1:5" ht="29.1" customHeight="1" x14ac:dyDescent="0.25">
      <c r="A331" s="282"/>
      <c r="B331" s="280"/>
      <c r="C331" s="40" t="s">
        <v>19</v>
      </c>
      <c r="D331" s="41">
        <v>358.15999999999997</v>
      </c>
      <c r="E331" s="42">
        <v>8</v>
      </c>
    </row>
    <row r="332" spans="1:5" ht="29.1" customHeight="1" x14ac:dyDescent="0.25">
      <c r="A332" s="282"/>
      <c r="B332" s="280"/>
      <c r="C332" s="40" t="s">
        <v>20</v>
      </c>
      <c r="D332" s="41">
        <v>720.38999999999987</v>
      </c>
      <c r="E332" s="42">
        <v>10</v>
      </c>
    </row>
    <row r="333" spans="1:5" ht="29.1" customHeight="1" x14ac:dyDescent="0.25">
      <c r="A333" s="282"/>
      <c r="B333" s="280"/>
      <c r="C333" s="40" t="s">
        <v>21</v>
      </c>
      <c r="D333" s="41">
        <v>212.74</v>
      </c>
      <c r="E333" s="42">
        <v>3</v>
      </c>
    </row>
    <row r="334" spans="1:5" ht="29.1" customHeight="1" x14ac:dyDescent="0.25">
      <c r="A334" s="282"/>
      <c r="B334" s="280"/>
      <c r="C334" s="40" t="s">
        <v>22</v>
      </c>
      <c r="D334" s="38">
        <v>9117.75</v>
      </c>
      <c r="E334" s="39">
        <v>9</v>
      </c>
    </row>
    <row r="335" spans="1:5" ht="29.1" customHeight="1" x14ac:dyDescent="0.25">
      <c r="A335" s="282"/>
      <c r="B335" s="280"/>
      <c r="C335" s="40" t="s">
        <v>23</v>
      </c>
      <c r="D335" s="41">
        <v>1480.7299999999998</v>
      </c>
      <c r="E335" s="42">
        <v>23</v>
      </c>
    </row>
    <row r="336" spans="1:5" ht="29.1" customHeight="1" x14ac:dyDescent="0.25">
      <c r="A336" s="282"/>
      <c r="B336" s="280"/>
      <c r="C336" s="40" t="s">
        <v>24</v>
      </c>
      <c r="D336" s="41">
        <v>1036.8900000000001</v>
      </c>
      <c r="E336" s="42">
        <v>22</v>
      </c>
    </row>
    <row r="337" spans="1:5" ht="29.1" customHeight="1" x14ac:dyDescent="0.25">
      <c r="A337" s="282"/>
      <c r="B337" s="280"/>
      <c r="C337" s="40" t="s">
        <v>25</v>
      </c>
      <c r="D337" s="41">
        <v>3118.71</v>
      </c>
      <c r="E337" s="42">
        <v>11</v>
      </c>
    </row>
    <row r="338" spans="1:5" ht="29.1" customHeight="1" x14ac:dyDescent="0.25">
      <c r="A338" s="282"/>
      <c r="B338" s="280"/>
      <c r="C338" s="40" t="s">
        <v>26</v>
      </c>
      <c r="D338" s="41">
        <v>661.2</v>
      </c>
      <c r="E338" s="42">
        <v>5</v>
      </c>
    </row>
    <row r="339" spans="1:5" ht="29.1" customHeight="1" x14ac:dyDescent="0.25">
      <c r="A339" s="282"/>
      <c r="B339" s="280"/>
      <c r="C339" s="40" t="s">
        <v>27</v>
      </c>
      <c r="D339" s="41">
        <v>550.76</v>
      </c>
      <c r="E339" s="42">
        <v>8</v>
      </c>
    </row>
    <row r="340" spans="1:5" ht="29.1" customHeight="1" x14ac:dyDescent="0.25">
      <c r="A340" s="282"/>
      <c r="B340" s="280"/>
      <c r="C340" s="40" t="s">
        <v>28</v>
      </c>
      <c r="D340" s="41">
        <v>321.60000000000002</v>
      </c>
      <c r="E340" s="42">
        <v>4</v>
      </c>
    </row>
    <row r="341" spans="1:5" ht="29.1" customHeight="1" x14ac:dyDescent="0.25">
      <c r="A341" s="282"/>
      <c r="B341" s="280"/>
      <c r="C341" s="40" t="s">
        <v>29</v>
      </c>
      <c r="D341" s="41">
        <v>776</v>
      </c>
      <c r="E341" s="42">
        <v>2</v>
      </c>
    </row>
    <row r="342" spans="1:5" ht="29.1" customHeight="1" x14ac:dyDescent="0.25">
      <c r="A342" s="282"/>
      <c r="B342" s="280"/>
      <c r="C342" s="40" t="s">
        <v>30</v>
      </c>
      <c r="D342" s="41">
        <v>1571.1000000000001</v>
      </c>
      <c r="E342" s="42">
        <v>3</v>
      </c>
    </row>
    <row r="343" spans="1:5" ht="29.1" customHeight="1" x14ac:dyDescent="0.25">
      <c r="A343" s="282"/>
      <c r="B343" s="280"/>
      <c r="C343" s="40" t="s">
        <v>31</v>
      </c>
      <c r="D343" s="41">
        <v>2102</v>
      </c>
      <c r="E343" s="42">
        <v>9</v>
      </c>
    </row>
    <row r="344" spans="1:5" ht="29.1" customHeight="1" x14ac:dyDescent="0.25">
      <c r="A344" s="282"/>
      <c r="B344" s="280"/>
      <c r="C344" s="40" t="s">
        <v>32</v>
      </c>
      <c r="D344" s="41">
        <v>663.16000000000008</v>
      </c>
      <c r="E344" s="42">
        <v>10</v>
      </c>
    </row>
    <row r="345" spans="1:5" ht="29.1" customHeight="1" x14ac:dyDescent="0.25">
      <c r="A345" s="282"/>
      <c r="B345" s="280"/>
      <c r="C345" s="40" t="s">
        <v>33</v>
      </c>
      <c r="D345" s="41">
        <v>2283.12</v>
      </c>
      <c r="E345" s="42">
        <v>6</v>
      </c>
    </row>
    <row r="346" spans="1:5" ht="29.1" customHeight="1" x14ac:dyDescent="0.25">
      <c r="A346" s="282"/>
      <c r="B346" s="280"/>
      <c r="C346" s="40" t="s">
        <v>34</v>
      </c>
      <c r="D346" s="41">
        <v>1457.29</v>
      </c>
      <c r="E346" s="42">
        <v>10</v>
      </c>
    </row>
    <row r="347" spans="1:5" ht="29.1" customHeight="1" x14ac:dyDescent="0.25">
      <c r="A347" s="282"/>
      <c r="B347" s="280"/>
      <c r="C347" s="43" t="s">
        <v>35</v>
      </c>
      <c r="D347" s="41">
        <v>2229.1000000000004</v>
      </c>
      <c r="E347" s="42">
        <v>5</v>
      </c>
    </row>
    <row r="348" spans="1:5" ht="29.1" customHeight="1" x14ac:dyDescent="0.25">
      <c r="A348" s="282"/>
      <c r="B348" s="280"/>
      <c r="C348" s="43" t="s">
        <v>36</v>
      </c>
      <c r="D348" s="41">
        <v>108</v>
      </c>
      <c r="E348" s="42">
        <v>1</v>
      </c>
    </row>
    <row r="349" spans="1:5" ht="29.1" customHeight="1" x14ac:dyDescent="0.25">
      <c r="A349" s="282"/>
      <c r="B349" s="280"/>
      <c r="C349" s="40" t="s">
        <v>37</v>
      </c>
      <c r="D349" s="41">
        <v>115.38</v>
      </c>
      <c r="E349" s="42">
        <v>7</v>
      </c>
    </row>
    <row r="350" spans="1:5" ht="29.1" customHeight="1" x14ac:dyDescent="0.25">
      <c r="A350" s="282"/>
      <c r="B350" s="280"/>
      <c r="C350" s="40" t="s">
        <v>38</v>
      </c>
      <c r="D350" s="41">
        <v>98.4</v>
      </c>
      <c r="E350" s="42">
        <v>1</v>
      </c>
    </row>
    <row r="351" spans="1:5" ht="29.1" customHeight="1" thickBot="1" x14ac:dyDescent="0.3">
      <c r="A351" s="282"/>
      <c r="B351" s="280"/>
      <c r="C351" s="40" t="s">
        <v>39</v>
      </c>
      <c r="D351" s="41">
        <v>25.6</v>
      </c>
      <c r="E351" s="42">
        <v>1</v>
      </c>
    </row>
    <row r="352" spans="1:5" ht="30.75" thickBot="1" x14ac:dyDescent="0.3">
      <c r="A352"/>
      <c r="B352" s="44"/>
      <c r="C352" s="44" t="s">
        <v>40</v>
      </c>
      <c r="D352" s="45">
        <v>49975.32</v>
      </c>
      <c r="E352" s="46">
        <v>242</v>
      </c>
    </row>
    <row r="353" spans="1:5" ht="15.75" thickBot="1" x14ac:dyDescent="0.3">
      <c r="A353" s="64">
        <v>2</v>
      </c>
      <c r="B353" s="322" t="s">
        <v>59</v>
      </c>
      <c r="C353" s="323"/>
      <c r="D353" s="70"/>
      <c r="E353" s="71"/>
    </row>
    <row r="354" spans="1:5" ht="30.75" thickBot="1" x14ac:dyDescent="0.3">
      <c r="A354" s="34"/>
      <c r="B354" s="47"/>
      <c r="C354" s="47" t="s">
        <v>41</v>
      </c>
      <c r="D354" s="48">
        <v>992</v>
      </c>
      <c r="E354" s="49">
        <v>8</v>
      </c>
    </row>
    <row r="355" spans="1:5" ht="30.75" thickBot="1" x14ac:dyDescent="0.3">
      <c r="A355" s="34"/>
      <c r="B355" s="44"/>
      <c r="C355" s="50" t="s">
        <v>42</v>
      </c>
      <c r="D355" s="57">
        <v>992</v>
      </c>
      <c r="E355" s="213">
        <v>8</v>
      </c>
    </row>
    <row r="356" spans="1:5" ht="15.75" thickBot="1" x14ac:dyDescent="0.3">
      <c r="A356" s="51">
        <v>3</v>
      </c>
      <c r="B356" s="211" t="s">
        <v>43</v>
      </c>
      <c r="C356" s="209"/>
      <c r="D356" s="51"/>
      <c r="E356" s="51"/>
    </row>
    <row r="357" spans="1:5" ht="23.1" customHeight="1" x14ac:dyDescent="0.25">
      <c r="A357" s="281"/>
      <c r="B357" s="283" t="s">
        <v>60</v>
      </c>
      <c r="C357" s="118" t="s">
        <v>144</v>
      </c>
      <c r="D357" s="52">
        <v>16713.169999999998</v>
      </c>
      <c r="E357" s="214">
        <v>179</v>
      </c>
    </row>
    <row r="358" spans="1:5" ht="23.1" customHeight="1" x14ac:dyDescent="0.25">
      <c r="A358" s="282"/>
      <c r="B358" s="284"/>
      <c r="C358" s="119" t="s">
        <v>145</v>
      </c>
      <c r="D358" s="52">
        <v>9106.59</v>
      </c>
      <c r="E358" s="215">
        <v>66</v>
      </c>
    </row>
    <row r="359" spans="1:5" ht="23.1" customHeight="1" x14ac:dyDescent="0.25">
      <c r="A359" s="282"/>
      <c r="B359" s="284"/>
      <c r="C359" s="119" t="s">
        <v>146</v>
      </c>
      <c r="D359" s="52">
        <v>1752.24</v>
      </c>
      <c r="E359" s="215">
        <v>27</v>
      </c>
    </row>
    <row r="360" spans="1:5" ht="23.1" customHeight="1" x14ac:dyDescent="0.25">
      <c r="A360" s="282"/>
      <c r="B360" s="284"/>
      <c r="C360" s="119" t="s">
        <v>147</v>
      </c>
      <c r="D360" s="53">
        <v>270</v>
      </c>
      <c r="E360" s="215">
        <v>52</v>
      </c>
    </row>
    <row r="361" spans="1:5" ht="23.1" customHeight="1" thickBot="1" x14ac:dyDescent="0.3">
      <c r="A361" s="282"/>
      <c r="B361" s="285"/>
      <c r="C361" s="63" t="s">
        <v>148</v>
      </c>
      <c r="D361" s="54">
        <v>936.11</v>
      </c>
      <c r="E361" s="216">
        <v>10</v>
      </c>
    </row>
    <row r="362" spans="1:5" ht="30.75" thickBot="1" x14ac:dyDescent="0.3">
      <c r="A362" s="34"/>
      <c r="B362" s="44"/>
      <c r="C362" s="50" t="s">
        <v>301</v>
      </c>
      <c r="D362" s="85">
        <f>SUM(D357:D361)</f>
        <v>28778.11</v>
      </c>
      <c r="E362" s="72">
        <f>SUM(E357:E361)</f>
        <v>334</v>
      </c>
    </row>
    <row r="363" spans="1:5" ht="15.75" thickBot="1" x14ac:dyDescent="0.3">
      <c r="A363" s="68">
        <v>4</v>
      </c>
      <c r="B363" s="211" t="s">
        <v>379</v>
      </c>
      <c r="C363" s="210"/>
      <c r="D363" s="51"/>
      <c r="E363" s="51"/>
    </row>
    <row r="364" spans="1:5" ht="15.75" thickBot="1" x14ac:dyDescent="0.3">
      <c r="A364" s="34"/>
      <c r="B364" s="74"/>
      <c r="C364" s="75"/>
      <c r="D364" s="88"/>
      <c r="E364" s="89"/>
    </row>
    <row r="365" spans="1:5" ht="15.75" thickBot="1" x14ac:dyDescent="0.3">
      <c r="A365" s="51">
        <v>5</v>
      </c>
      <c r="B365" s="212" t="s">
        <v>45</v>
      </c>
      <c r="C365" s="209"/>
      <c r="D365" s="51"/>
      <c r="E365" s="51"/>
    </row>
    <row r="366" spans="1:5" ht="33.75" customHeight="1" thickBot="1" x14ac:dyDescent="0.3">
      <c r="A366" s="34"/>
      <c r="B366" s="69" t="s">
        <v>46</v>
      </c>
      <c r="C366" s="33" t="s">
        <v>47</v>
      </c>
      <c r="D366" s="55">
        <v>0</v>
      </c>
      <c r="E366" s="217">
        <v>1</v>
      </c>
    </row>
    <row r="367" spans="1:5" ht="33.75" customHeight="1" thickBot="1" x14ac:dyDescent="0.3">
      <c r="A367" s="34"/>
      <c r="B367" s="44"/>
      <c r="C367" s="56" t="s">
        <v>48</v>
      </c>
      <c r="D367" s="57">
        <v>0</v>
      </c>
      <c r="E367" s="213">
        <v>1</v>
      </c>
    </row>
    <row r="368" spans="1:5" ht="28.5" thickBot="1" x14ac:dyDescent="0.3">
      <c r="A368" s="34"/>
      <c r="B368" s="80" t="s">
        <v>49</v>
      </c>
      <c r="C368" s="80"/>
      <c r="D368" s="81">
        <v>79745.429999999993</v>
      </c>
      <c r="E368" s="80">
        <v>585</v>
      </c>
    </row>
    <row r="369" spans="1:5" x14ac:dyDescent="0.25">
      <c r="A369" s="8"/>
      <c r="B369" s="10"/>
      <c r="C369" s="10"/>
      <c r="D369" s="10"/>
      <c r="E369" s="10"/>
    </row>
    <row r="370" spans="1:5" ht="18" customHeight="1" x14ac:dyDescent="0.25">
      <c r="A370" s="253" t="s">
        <v>7</v>
      </c>
      <c r="B370" s="253"/>
      <c r="C370" s="253"/>
      <c r="D370" s="253"/>
      <c r="E370" s="253"/>
    </row>
    <row r="371" spans="1:5" ht="60.75" thickBot="1" x14ac:dyDescent="0.3">
      <c r="A371" s="317" t="s">
        <v>53</v>
      </c>
      <c r="B371" s="318"/>
      <c r="C371" s="188" t="s">
        <v>54</v>
      </c>
      <c r="D371" s="188" t="s">
        <v>55</v>
      </c>
      <c r="E371" s="188" t="s">
        <v>56</v>
      </c>
    </row>
    <row r="372" spans="1:5" ht="15.75" thickBot="1" x14ac:dyDescent="0.3">
      <c r="A372" s="73">
        <v>1</v>
      </c>
      <c r="B372" s="73" t="s">
        <v>62</v>
      </c>
      <c r="C372" s="73"/>
      <c r="D372" s="73"/>
      <c r="E372" s="73"/>
    </row>
    <row r="373" spans="1:5" ht="30" x14ac:dyDescent="0.25">
      <c r="A373" s="275"/>
      <c r="B373" s="34"/>
      <c r="C373" s="104" t="s">
        <v>149</v>
      </c>
      <c r="D373" s="15">
        <v>474.76</v>
      </c>
      <c r="E373" s="16">
        <v>2</v>
      </c>
    </row>
    <row r="374" spans="1:5" ht="30" x14ac:dyDescent="0.25">
      <c r="A374" s="276"/>
      <c r="B374" s="14"/>
      <c r="C374" s="29" t="s">
        <v>150</v>
      </c>
      <c r="D374" s="15">
        <v>1678.92</v>
      </c>
      <c r="E374" s="16">
        <v>3</v>
      </c>
    </row>
    <row r="375" spans="1:5" ht="30" x14ac:dyDescent="0.25">
      <c r="A375" s="276"/>
      <c r="B375" s="14"/>
      <c r="C375" s="29" t="s">
        <v>151</v>
      </c>
      <c r="D375" s="15">
        <v>1128.19</v>
      </c>
      <c r="E375" s="16">
        <v>5</v>
      </c>
    </row>
    <row r="376" spans="1:5" ht="30" x14ac:dyDescent="0.25">
      <c r="A376" s="276"/>
      <c r="B376" s="14"/>
      <c r="C376" s="105" t="s">
        <v>152</v>
      </c>
      <c r="D376" s="15">
        <v>382.81</v>
      </c>
      <c r="E376" s="16">
        <v>1</v>
      </c>
    </row>
    <row r="377" spans="1:5" ht="30" x14ac:dyDescent="0.25">
      <c r="A377" s="276"/>
      <c r="B377" s="14"/>
      <c r="C377" s="105" t="s">
        <v>153</v>
      </c>
      <c r="D377" s="15">
        <v>45.29</v>
      </c>
      <c r="E377" s="16">
        <v>2</v>
      </c>
    </row>
    <row r="378" spans="1:5" ht="30" x14ac:dyDescent="0.25">
      <c r="A378" s="276"/>
      <c r="B378" s="14"/>
      <c r="C378" s="105" t="s">
        <v>154</v>
      </c>
      <c r="D378" s="15">
        <v>465.98</v>
      </c>
      <c r="E378" s="16">
        <v>3</v>
      </c>
    </row>
    <row r="379" spans="1:5" ht="30" x14ac:dyDescent="0.25">
      <c r="A379" s="276"/>
      <c r="B379" s="14"/>
      <c r="C379" s="105" t="s">
        <v>155</v>
      </c>
      <c r="D379" s="15">
        <v>1157.04</v>
      </c>
      <c r="E379" s="16">
        <v>2</v>
      </c>
    </row>
    <row r="380" spans="1:5" ht="30" x14ac:dyDescent="0.25">
      <c r="A380" s="276"/>
      <c r="B380" s="14"/>
      <c r="C380" s="105" t="s">
        <v>156</v>
      </c>
      <c r="D380" s="15">
        <v>450.22</v>
      </c>
      <c r="E380" s="16">
        <v>2</v>
      </c>
    </row>
    <row r="381" spans="1:5" ht="30" x14ac:dyDescent="0.25">
      <c r="A381" s="276"/>
      <c r="B381" s="14"/>
      <c r="C381" s="1" t="s">
        <v>157</v>
      </c>
      <c r="D381" s="15">
        <v>1145.46</v>
      </c>
      <c r="E381" s="16">
        <v>7</v>
      </c>
    </row>
    <row r="382" spans="1:5" ht="30" x14ac:dyDescent="0.25">
      <c r="A382" s="276"/>
      <c r="B382" s="14"/>
      <c r="C382" s="1" t="s">
        <v>158</v>
      </c>
      <c r="D382" s="15">
        <v>3579.92</v>
      </c>
      <c r="E382" s="16">
        <v>6</v>
      </c>
    </row>
    <row r="383" spans="1:5" ht="30" x14ac:dyDescent="0.25">
      <c r="A383" s="276"/>
      <c r="B383" s="14"/>
      <c r="C383" s="1" t="s">
        <v>159</v>
      </c>
      <c r="D383" s="15">
        <v>752.26</v>
      </c>
      <c r="E383" s="16">
        <v>4</v>
      </c>
    </row>
    <row r="384" spans="1:5" ht="30" x14ac:dyDescent="0.25">
      <c r="A384" s="276"/>
      <c r="B384" s="14"/>
      <c r="C384" s="1" t="s">
        <v>160</v>
      </c>
      <c r="D384" s="15">
        <v>1514.15</v>
      </c>
      <c r="E384" s="16">
        <v>3</v>
      </c>
    </row>
    <row r="385" spans="1:5" ht="30" x14ac:dyDescent="0.25">
      <c r="A385" s="276"/>
      <c r="B385" s="14"/>
      <c r="C385" s="1" t="s">
        <v>161</v>
      </c>
      <c r="D385" s="15">
        <v>5431.72</v>
      </c>
      <c r="E385" s="16">
        <v>11</v>
      </c>
    </row>
    <row r="386" spans="1:5" ht="30" x14ac:dyDescent="0.25">
      <c r="A386" s="276"/>
      <c r="B386" s="14"/>
      <c r="C386" s="1" t="s">
        <v>162</v>
      </c>
      <c r="D386" s="15">
        <v>1260.08</v>
      </c>
      <c r="E386" s="16">
        <v>6</v>
      </c>
    </row>
    <row r="387" spans="1:5" ht="30" x14ac:dyDescent="0.25">
      <c r="A387" s="276"/>
      <c r="B387" s="14"/>
      <c r="C387" s="1" t="s">
        <v>163</v>
      </c>
      <c r="D387" s="15">
        <v>765.9</v>
      </c>
      <c r="E387" s="16">
        <v>2</v>
      </c>
    </row>
    <row r="388" spans="1:5" ht="30" x14ac:dyDescent="0.25">
      <c r="A388" s="276"/>
      <c r="B388" s="14"/>
      <c r="C388" s="1" t="s">
        <v>164</v>
      </c>
      <c r="D388" s="15">
        <v>491.51</v>
      </c>
      <c r="E388" s="16">
        <v>3</v>
      </c>
    </row>
    <row r="389" spans="1:5" ht="30" x14ac:dyDescent="0.25">
      <c r="A389" s="276"/>
      <c r="B389" s="14"/>
      <c r="C389" s="1" t="s">
        <v>165</v>
      </c>
      <c r="D389" s="15">
        <v>520.80999999999995</v>
      </c>
      <c r="E389" s="16">
        <v>2</v>
      </c>
    </row>
    <row r="390" spans="1:5" ht="30" x14ac:dyDescent="0.25">
      <c r="A390" s="276"/>
      <c r="B390" s="14"/>
      <c r="C390" s="1" t="s">
        <v>166</v>
      </c>
      <c r="D390" s="15">
        <v>479.52</v>
      </c>
      <c r="E390" s="16">
        <v>1</v>
      </c>
    </row>
    <row r="391" spans="1:5" ht="30" x14ac:dyDescent="0.25">
      <c r="A391" s="276"/>
      <c r="B391" s="14"/>
      <c r="C391" s="1" t="s">
        <v>167</v>
      </c>
      <c r="D391" s="15">
        <v>47.95</v>
      </c>
      <c r="E391" s="16">
        <v>1</v>
      </c>
    </row>
    <row r="392" spans="1:5" ht="30" x14ac:dyDescent="0.25">
      <c r="A392" s="276"/>
      <c r="B392" s="14"/>
      <c r="C392" s="1" t="s">
        <v>168</v>
      </c>
      <c r="D392" s="15">
        <v>1852.39</v>
      </c>
      <c r="E392" s="16">
        <v>15</v>
      </c>
    </row>
    <row r="393" spans="1:5" ht="30" x14ac:dyDescent="0.25">
      <c r="A393" s="276"/>
      <c r="B393" s="14"/>
      <c r="C393" s="1" t="s">
        <v>169</v>
      </c>
      <c r="D393" s="15">
        <v>2795.19</v>
      </c>
      <c r="E393" s="16">
        <v>5</v>
      </c>
    </row>
    <row r="394" spans="1:5" ht="30" x14ac:dyDescent="0.25">
      <c r="A394" s="276"/>
      <c r="B394" s="14"/>
      <c r="C394" s="1" t="s">
        <v>170</v>
      </c>
      <c r="D394" s="15">
        <v>2620.37</v>
      </c>
      <c r="E394" s="16">
        <v>2</v>
      </c>
    </row>
    <row r="395" spans="1:5" ht="30" x14ac:dyDescent="0.25">
      <c r="A395" s="276"/>
      <c r="B395" s="14"/>
      <c r="C395" s="1" t="s">
        <v>171</v>
      </c>
      <c r="D395" s="15">
        <v>705.82</v>
      </c>
      <c r="E395" s="16">
        <v>3</v>
      </c>
    </row>
    <row r="396" spans="1:5" ht="30" x14ac:dyDescent="0.25">
      <c r="A396" s="276"/>
      <c r="B396" s="14"/>
      <c r="C396" s="1" t="s">
        <v>172</v>
      </c>
      <c r="D396" s="15">
        <v>679.84</v>
      </c>
      <c r="E396" s="16">
        <v>2</v>
      </c>
    </row>
    <row r="397" spans="1:5" ht="30" x14ac:dyDescent="0.25">
      <c r="A397" s="276"/>
      <c r="B397" s="14"/>
      <c r="C397" s="1" t="s">
        <v>173</v>
      </c>
      <c r="D397" s="15">
        <v>1708.75</v>
      </c>
      <c r="E397" s="16">
        <v>5</v>
      </c>
    </row>
    <row r="398" spans="1:5" ht="30" x14ac:dyDescent="0.25">
      <c r="A398" s="276"/>
      <c r="B398" s="14"/>
      <c r="C398" s="1" t="s">
        <v>174</v>
      </c>
      <c r="D398" s="15">
        <v>514.80999999999995</v>
      </c>
      <c r="E398" s="16">
        <v>2</v>
      </c>
    </row>
    <row r="399" spans="1:5" ht="30" x14ac:dyDescent="0.25">
      <c r="A399" s="276"/>
      <c r="B399" s="14"/>
      <c r="C399" s="1" t="s">
        <v>175</v>
      </c>
      <c r="D399" s="15">
        <v>2006.27</v>
      </c>
      <c r="E399" s="16">
        <v>2</v>
      </c>
    </row>
    <row r="400" spans="1:5" ht="30" x14ac:dyDescent="0.25">
      <c r="A400" s="276"/>
      <c r="B400" s="14"/>
      <c r="C400" s="1" t="s">
        <v>176</v>
      </c>
      <c r="D400" s="15">
        <v>1345.99</v>
      </c>
      <c r="E400" s="16">
        <v>2</v>
      </c>
    </row>
    <row r="401" spans="1:5" ht="30.75" thickBot="1" x14ac:dyDescent="0.3">
      <c r="A401" s="276"/>
      <c r="B401" s="14"/>
      <c r="C401" s="120" t="s">
        <v>177</v>
      </c>
      <c r="D401" s="87">
        <v>3190.99</v>
      </c>
      <c r="E401" s="84">
        <v>5</v>
      </c>
    </row>
    <row r="402" spans="1:5" ht="30.75" thickBot="1" x14ac:dyDescent="0.3">
      <c r="A402" s="277"/>
      <c r="B402" s="44" t="s">
        <v>58</v>
      </c>
      <c r="C402" s="44" t="s">
        <v>40</v>
      </c>
      <c r="D402" s="85">
        <f>SUM(D373:D401)</f>
        <v>39192.909999999996</v>
      </c>
      <c r="E402" s="86">
        <f>SUM(E373:E401)</f>
        <v>109</v>
      </c>
    </row>
    <row r="403" spans="1:5" ht="15.75" thickBot="1" x14ac:dyDescent="0.3">
      <c r="A403" s="73">
        <v>2</v>
      </c>
      <c r="B403" s="73" t="s">
        <v>59</v>
      </c>
      <c r="C403" s="73"/>
      <c r="D403" s="73"/>
      <c r="E403" s="73"/>
    </row>
    <row r="404" spans="1:5" ht="30" x14ac:dyDescent="0.25">
      <c r="A404" s="266"/>
      <c r="B404" s="14"/>
      <c r="C404" s="14" t="s">
        <v>178</v>
      </c>
      <c r="D404" s="17">
        <v>0</v>
      </c>
      <c r="E404" s="16">
        <v>0</v>
      </c>
    </row>
    <row r="405" spans="1:5" ht="30" x14ac:dyDescent="0.25">
      <c r="A405" s="267"/>
      <c r="B405" s="14"/>
      <c r="C405" s="14" t="s">
        <v>179</v>
      </c>
      <c r="D405" s="17">
        <v>39</v>
      </c>
      <c r="E405" s="16">
        <v>3</v>
      </c>
    </row>
    <row r="406" spans="1:5" ht="30" x14ac:dyDescent="0.25">
      <c r="A406" s="267"/>
      <c r="B406" s="14"/>
      <c r="C406" s="14" t="s">
        <v>180</v>
      </c>
      <c r="D406" s="17">
        <v>33</v>
      </c>
      <c r="E406" s="16">
        <v>2</v>
      </c>
    </row>
    <row r="407" spans="1:5" ht="30" x14ac:dyDescent="0.25">
      <c r="A407" s="267"/>
      <c r="B407" s="14"/>
      <c r="C407" s="14" t="s">
        <v>181</v>
      </c>
      <c r="D407" s="17">
        <v>47.5</v>
      </c>
      <c r="E407" s="16">
        <v>2</v>
      </c>
    </row>
    <row r="408" spans="1:5" ht="30.75" thickBot="1" x14ac:dyDescent="0.3">
      <c r="A408" s="267"/>
      <c r="B408" s="14"/>
      <c r="C408" s="14" t="s">
        <v>182</v>
      </c>
      <c r="D408" s="83">
        <v>0</v>
      </c>
      <c r="E408" s="84">
        <v>2</v>
      </c>
    </row>
    <row r="409" spans="1:5" ht="30.75" thickBot="1" x14ac:dyDescent="0.3">
      <c r="A409" s="278"/>
      <c r="B409" s="44" t="s">
        <v>58</v>
      </c>
      <c r="C409" s="50" t="s">
        <v>42</v>
      </c>
      <c r="D409" s="85">
        <f>SUM(D404:D408)</f>
        <v>119.5</v>
      </c>
      <c r="E409" s="86">
        <f>SUM(E404:E408)</f>
        <v>9</v>
      </c>
    </row>
    <row r="410" spans="1:5" ht="15.75" thickBot="1" x14ac:dyDescent="0.3">
      <c r="A410" s="73">
        <v>3</v>
      </c>
      <c r="B410" s="73" t="s">
        <v>60</v>
      </c>
      <c r="C410" s="73"/>
      <c r="D410" s="73"/>
      <c r="E410" s="73"/>
    </row>
    <row r="411" spans="1:5" ht="15.75" thickBot="1" x14ac:dyDescent="0.3">
      <c r="A411" s="59"/>
      <c r="B411" s="44" t="s">
        <v>58</v>
      </c>
      <c r="C411" s="50"/>
      <c r="D411" s="44"/>
      <c r="E411" s="50"/>
    </row>
    <row r="412" spans="1:5" ht="45.75" thickBot="1" x14ac:dyDescent="0.3">
      <c r="A412" s="73">
        <v>4</v>
      </c>
      <c r="B412" s="73" t="s">
        <v>61</v>
      </c>
      <c r="C412" s="73"/>
      <c r="D412" s="73"/>
      <c r="E412" s="73"/>
    </row>
    <row r="413" spans="1:5" ht="15.75" thickBot="1" x14ac:dyDescent="0.3">
      <c r="A413" s="59"/>
      <c r="B413" s="44" t="s">
        <v>58</v>
      </c>
      <c r="C413" s="50"/>
      <c r="D413" s="44"/>
      <c r="E413" s="50"/>
    </row>
    <row r="414" spans="1:5" ht="30.75" thickBot="1" x14ac:dyDescent="0.3">
      <c r="A414" s="73">
        <v>5</v>
      </c>
      <c r="B414" s="73" t="s">
        <v>45</v>
      </c>
      <c r="C414" s="73"/>
      <c r="D414" s="73"/>
      <c r="E414" s="73"/>
    </row>
    <row r="415" spans="1:5" ht="15.75" thickBot="1" x14ac:dyDescent="0.3">
      <c r="A415" s="59"/>
      <c r="B415" s="44" t="s">
        <v>58</v>
      </c>
      <c r="C415" s="50"/>
      <c r="D415" s="44"/>
      <c r="E415" s="50"/>
    </row>
    <row r="416" spans="1:5" ht="30.75" thickBot="1" x14ac:dyDescent="0.3">
      <c r="A416" s="13"/>
      <c r="B416" s="79" t="s">
        <v>0</v>
      </c>
      <c r="C416" s="81"/>
      <c r="D416" s="81">
        <f>D409+D402</f>
        <v>39312.409999999996</v>
      </c>
      <c r="E416" s="82">
        <f>E409+E402</f>
        <v>118</v>
      </c>
    </row>
    <row r="417" spans="1:5" x14ac:dyDescent="0.25">
      <c r="A417" s="8"/>
      <c r="B417" s="9"/>
      <c r="C417" s="9"/>
      <c r="D417" s="9"/>
      <c r="E417" s="9"/>
    </row>
    <row r="418" spans="1:5" ht="18" customHeight="1" x14ac:dyDescent="0.25">
      <c r="A418" s="253" t="s">
        <v>8</v>
      </c>
      <c r="B418" s="253"/>
      <c r="C418" s="253"/>
      <c r="D418" s="253"/>
      <c r="E418" s="253"/>
    </row>
    <row r="419" spans="1:5" ht="60" x14ac:dyDescent="0.25">
      <c r="A419" s="251" t="s">
        <v>53</v>
      </c>
      <c r="B419" s="316"/>
      <c r="C419" s="7" t="s">
        <v>54</v>
      </c>
      <c r="D419" s="11" t="s">
        <v>55</v>
      </c>
      <c r="E419" s="12" t="s">
        <v>56</v>
      </c>
    </row>
    <row r="420" spans="1:5" ht="15.75" thickBot="1" x14ac:dyDescent="0.3">
      <c r="A420" s="73"/>
      <c r="B420" s="73" t="s">
        <v>62</v>
      </c>
      <c r="C420" s="73"/>
      <c r="D420" s="73"/>
      <c r="E420" s="73"/>
    </row>
    <row r="421" spans="1:5" ht="25.5" x14ac:dyDescent="0.25">
      <c r="A421" s="266">
        <v>1</v>
      </c>
      <c r="C421" s="77" t="s">
        <v>183</v>
      </c>
      <c r="D421" s="15">
        <v>1102.4000000000001</v>
      </c>
      <c r="E421" s="16">
        <v>8</v>
      </c>
    </row>
    <row r="422" spans="1:5" ht="38.25" x14ac:dyDescent="0.25">
      <c r="A422" s="267"/>
      <c r="B422" s="14"/>
      <c r="C422" s="77" t="s">
        <v>184</v>
      </c>
      <c r="D422" s="15">
        <v>0</v>
      </c>
      <c r="E422" s="16">
        <v>3</v>
      </c>
    </row>
    <row r="423" spans="1:5" ht="38.25" x14ac:dyDescent="0.25">
      <c r="A423" s="267"/>
      <c r="B423" s="14"/>
      <c r="C423" s="77" t="s">
        <v>185</v>
      </c>
      <c r="D423" s="15">
        <v>20.9</v>
      </c>
      <c r="E423" s="16">
        <v>1</v>
      </c>
    </row>
    <row r="424" spans="1:5" ht="25.5" x14ac:dyDescent="0.25">
      <c r="A424" s="267"/>
      <c r="B424" s="14"/>
      <c r="C424" s="77" t="s">
        <v>186</v>
      </c>
      <c r="D424" s="15">
        <v>283.95999999999998</v>
      </c>
      <c r="E424" s="16">
        <v>9</v>
      </c>
    </row>
    <row r="425" spans="1:5" ht="38.25" x14ac:dyDescent="0.25">
      <c r="A425" s="267"/>
      <c r="B425" s="14"/>
      <c r="C425" s="77" t="s">
        <v>187</v>
      </c>
      <c r="D425" s="15">
        <v>2306</v>
      </c>
      <c r="E425" s="16">
        <v>5</v>
      </c>
    </row>
    <row r="426" spans="1:5" ht="38.25" x14ac:dyDescent="0.25">
      <c r="A426" s="267"/>
      <c r="B426" s="14"/>
      <c r="C426" s="77" t="s">
        <v>188</v>
      </c>
      <c r="D426" s="15">
        <v>655.4</v>
      </c>
      <c r="E426" s="16">
        <v>5</v>
      </c>
    </row>
    <row r="427" spans="1:5" ht="38.25" x14ac:dyDescent="0.25">
      <c r="A427" s="267"/>
      <c r="B427" s="14"/>
      <c r="C427" s="77" t="s">
        <v>189</v>
      </c>
      <c r="D427" s="15">
        <v>810.4</v>
      </c>
      <c r="E427" s="16">
        <v>3</v>
      </c>
    </row>
    <row r="428" spans="1:5" ht="51" x14ac:dyDescent="0.25">
      <c r="A428" s="267"/>
      <c r="B428" s="14"/>
      <c r="C428" s="77" t="s">
        <v>190</v>
      </c>
      <c r="D428" s="15">
        <v>2154</v>
      </c>
      <c r="E428" s="16">
        <v>3</v>
      </c>
    </row>
    <row r="429" spans="1:5" ht="51" x14ac:dyDescent="0.25">
      <c r="A429" s="267"/>
      <c r="B429" s="14"/>
      <c r="C429" s="77" t="s">
        <v>191</v>
      </c>
      <c r="D429" s="15">
        <v>898</v>
      </c>
      <c r="E429" s="16">
        <v>1</v>
      </c>
    </row>
    <row r="430" spans="1:5" ht="38.25" x14ac:dyDescent="0.25">
      <c r="A430" s="267"/>
      <c r="B430" s="14"/>
      <c r="C430" s="77" t="s">
        <v>192</v>
      </c>
      <c r="D430" s="15">
        <v>334.39</v>
      </c>
      <c r="E430" s="16">
        <v>6</v>
      </c>
    </row>
    <row r="431" spans="1:5" ht="38.25" x14ac:dyDescent="0.25">
      <c r="A431" s="267"/>
      <c r="B431" s="14"/>
      <c r="C431" s="77" t="s">
        <v>193</v>
      </c>
      <c r="D431" s="15">
        <v>370.55</v>
      </c>
      <c r="E431" s="16">
        <v>6</v>
      </c>
    </row>
    <row r="432" spans="1:5" ht="38.25" x14ac:dyDescent="0.25">
      <c r="A432" s="267"/>
      <c r="B432" s="14"/>
      <c r="C432" s="77" t="s">
        <v>194</v>
      </c>
      <c r="D432" s="15">
        <v>744</v>
      </c>
      <c r="E432" s="16">
        <v>5</v>
      </c>
    </row>
    <row r="433" spans="1:5" ht="38.25" x14ac:dyDescent="0.25">
      <c r="A433" s="267"/>
      <c r="B433" s="14"/>
      <c r="C433" s="77" t="s">
        <v>195</v>
      </c>
      <c r="D433" s="15">
        <v>20</v>
      </c>
      <c r="E433" s="16">
        <v>1</v>
      </c>
    </row>
    <row r="434" spans="1:5" ht="51" x14ac:dyDescent="0.25">
      <c r="A434" s="267"/>
      <c r="B434" s="14"/>
      <c r="C434" s="77" t="s">
        <v>196</v>
      </c>
      <c r="D434" s="15">
        <v>539.6</v>
      </c>
      <c r="E434" s="16">
        <v>4</v>
      </c>
    </row>
    <row r="435" spans="1:5" ht="25.5" x14ac:dyDescent="0.25">
      <c r="A435" s="267"/>
      <c r="B435" s="14"/>
      <c r="C435" s="77" t="s">
        <v>197</v>
      </c>
      <c r="D435" s="15">
        <v>1985.6</v>
      </c>
      <c r="E435" s="16">
        <v>2</v>
      </c>
    </row>
    <row r="436" spans="1:5" ht="63.75" x14ac:dyDescent="0.25">
      <c r="A436" s="267"/>
      <c r="B436" s="14"/>
      <c r="C436" s="77" t="s">
        <v>198</v>
      </c>
      <c r="D436" s="15">
        <v>480</v>
      </c>
      <c r="E436" s="16">
        <v>3</v>
      </c>
    </row>
    <row r="437" spans="1:5" ht="38.25" x14ac:dyDescent="0.25">
      <c r="A437" s="267"/>
      <c r="B437" s="14"/>
      <c r="C437" s="77" t="s">
        <v>199</v>
      </c>
      <c r="D437" s="15">
        <v>3635.8</v>
      </c>
      <c r="E437" s="16">
        <v>5</v>
      </c>
    </row>
    <row r="438" spans="1:5" ht="38.25" x14ac:dyDescent="0.25">
      <c r="A438" s="267"/>
      <c r="B438" s="14"/>
      <c r="C438" s="77" t="s">
        <v>200</v>
      </c>
      <c r="D438" s="15">
        <v>3613.2000000000003</v>
      </c>
      <c r="E438" s="16">
        <v>5</v>
      </c>
    </row>
    <row r="439" spans="1:5" ht="25.5" x14ac:dyDescent="0.25">
      <c r="A439" s="267"/>
      <c r="B439" s="14"/>
      <c r="C439" s="77" t="s">
        <v>201</v>
      </c>
      <c r="D439" s="15">
        <v>532</v>
      </c>
      <c r="E439" s="16">
        <v>5</v>
      </c>
    </row>
    <row r="440" spans="1:5" ht="25.5" x14ac:dyDescent="0.25">
      <c r="A440" s="267"/>
      <c r="B440" s="14"/>
      <c r="C440" s="77" t="s">
        <v>202</v>
      </c>
      <c r="D440" s="15">
        <v>309.17</v>
      </c>
      <c r="E440" s="16">
        <v>6</v>
      </c>
    </row>
    <row r="441" spans="1:5" ht="38.25" x14ac:dyDescent="0.25">
      <c r="A441" s="267"/>
      <c r="B441" s="14"/>
      <c r="C441" s="77" t="s">
        <v>203</v>
      </c>
      <c r="D441" s="15">
        <v>883.6</v>
      </c>
      <c r="E441" s="16">
        <v>7</v>
      </c>
    </row>
    <row r="442" spans="1:5" ht="38.25" x14ac:dyDescent="0.25">
      <c r="A442" s="267"/>
      <c r="B442" s="14"/>
      <c r="C442" s="77" t="s">
        <v>204</v>
      </c>
      <c r="D442" s="15">
        <v>390</v>
      </c>
      <c r="E442" s="16">
        <v>2</v>
      </c>
    </row>
    <row r="443" spans="1:5" ht="25.5" x14ac:dyDescent="0.25">
      <c r="A443" s="267"/>
      <c r="B443" s="14"/>
      <c r="C443" s="77" t="s">
        <v>205</v>
      </c>
      <c r="D443" s="15">
        <v>738.55</v>
      </c>
      <c r="E443" s="16">
        <v>7</v>
      </c>
    </row>
    <row r="444" spans="1:5" ht="63.75" x14ac:dyDescent="0.25">
      <c r="A444" s="267"/>
      <c r="B444" s="14"/>
      <c r="C444" s="77" t="s">
        <v>206</v>
      </c>
      <c r="D444" s="15">
        <v>1352</v>
      </c>
      <c r="E444" s="16">
        <v>2</v>
      </c>
    </row>
    <row r="445" spans="1:5" ht="38.25" x14ac:dyDescent="0.25">
      <c r="A445" s="267"/>
      <c r="B445" s="14"/>
      <c r="C445" s="77" t="s">
        <v>207</v>
      </c>
      <c r="D445" s="15">
        <v>196.9</v>
      </c>
      <c r="E445" s="16">
        <v>4</v>
      </c>
    </row>
    <row r="446" spans="1:5" ht="25.5" x14ac:dyDescent="0.25">
      <c r="A446" s="267"/>
      <c r="B446" s="14"/>
      <c r="C446" s="77" t="s">
        <v>208</v>
      </c>
      <c r="D446" s="15">
        <v>330</v>
      </c>
      <c r="E446" s="16">
        <v>2</v>
      </c>
    </row>
    <row r="447" spans="1:5" ht="38.25" x14ac:dyDescent="0.25">
      <c r="A447" s="267"/>
      <c r="B447" s="14"/>
      <c r="C447" s="77" t="s">
        <v>247</v>
      </c>
      <c r="D447" s="15">
        <v>1042.5999999999999</v>
      </c>
      <c r="E447" s="16">
        <v>12</v>
      </c>
    </row>
    <row r="448" spans="1:5" ht="38.25" x14ac:dyDescent="0.25">
      <c r="A448" s="267"/>
      <c r="B448" s="14"/>
      <c r="C448" s="77" t="s">
        <v>209</v>
      </c>
      <c r="D448" s="15">
        <v>172</v>
      </c>
      <c r="E448" s="16">
        <v>1</v>
      </c>
    </row>
    <row r="449" spans="1:5" ht="25.5" x14ac:dyDescent="0.25">
      <c r="A449" s="267"/>
      <c r="B449" s="14"/>
      <c r="C449" s="77" t="s">
        <v>210</v>
      </c>
      <c r="D449" s="15">
        <v>347.95</v>
      </c>
      <c r="E449" s="16">
        <v>4</v>
      </c>
    </row>
    <row r="450" spans="1:5" ht="51.75" thickBot="1" x14ac:dyDescent="0.3">
      <c r="A450" s="267"/>
      <c r="B450" s="14"/>
      <c r="C450" s="77" t="s">
        <v>211</v>
      </c>
      <c r="D450" s="15">
        <v>39.9</v>
      </c>
      <c r="E450" s="16">
        <v>2</v>
      </c>
    </row>
    <row r="451" spans="1:5" ht="30.75" thickBot="1" x14ac:dyDescent="0.3">
      <c r="A451" s="267"/>
      <c r="B451" s="44" t="s">
        <v>58</v>
      </c>
      <c r="C451" s="44" t="s">
        <v>40</v>
      </c>
      <c r="D451" s="44">
        <f>SUM(D421:D450)</f>
        <v>26288.87</v>
      </c>
      <c r="E451" s="50">
        <f>SUM(E421:E450)</f>
        <v>129</v>
      </c>
    </row>
    <row r="452" spans="1:5" ht="15.75" thickBot="1" x14ac:dyDescent="0.3">
      <c r="A452" s="73">
        <v>2</v>
      </c>
      <c r="B452" s="73" t="s">
        <v>59</v>
      </c>
      <c r="C452" s="73"/>
      <c r="D452" s="73"/>
      <c r="E452" s="73"/>
    </row>
    <row r="453" spans="1:5" ht="45" x14ac:dyDescent="0.25">
      <c r="A453" s="266"/>
      <c r="B453" s="262"/>
      <c r="C453" s="14" t="s">
        <v>212</v>
      </c>
      <c r="D453" s="17">
        <v>3551.5</v>
      </c>
      <c r="E453" s="16">
        <v>12</v>
      </c>
    </row>
    <row r="454" spans="1:5" ht="45" x14ac:dyDescent="0.25">
      <c r="A454" s="267"/>
      <c r="B454" s="304"/>
      <c r="C454" s="14" t="s">
        <v>213</v>
      </c>
      <c r="D454" s="17">
        <v>906</v>
      </c>
      <c r="E454" s="16">
        <v>5</v>
      </c>
    </row>
    <row r="455" spans="1:5" ht="30" x14ac:dyDescent="0.25">
      <c r="A455" s="267"/>
      <c r="B455" s="304"/>
      <c r="C455" s="14" t="s">
        <v>214</v>
      </c>
      <c r="D455" s="17">
        <v>3285</v>
      </c>
      <c r="E455" s="16">
        <v>13</v>
      </c>
    </row>
    <row r="456" spans="1:5" ht="45" x14ac:dyDescent="0.25">
      <c r="A456" s="267"/>
      <c r="B456" s="304"/>
      <c r="C456" s="14" t="s">
        <v>215</v>
      </c>
      <c r="D456" s="17">
        <v>415</v>
      </c>
      <c r="E456" s="16">
        <v>10</v>
      </c>
    </row>
    <row r="457" spans="1:5" ht="30" x14ac:dyDescent="0.25">
      <c r="A457" s="267"/>
      <c r="B457" s="304"/>
      <c r="C457" s="14" t="s">
        <v>216</v>
      </c>
      <c r="D457" s="17">
        <v>0</v>
      </c>
      <c r="E457" s="16">
        <v>3</v>
      </c>
    </row>
    <row r="458" spans="1:5" ht="30" x14ac:dyDescent="0.25">
      <c r="A458" s="267"/>
      <c r="B458" s="304"/>
      <c r="C458" s="14" t="s">
        <v>217</v>
      </c>
      <c r="D458" s="17">
        <v>6696</v>
      </c>
      <c r="E458" s="16">
        <v>56</v>
      </c>
    </row>
    <row r="459" spans="1:5" x14ac:dyDescent="0.25">
      <c r="A459" s="267"/>
      <c r="B459" s="304"/>
      <c r="C459" s="14" t="s">
        <v>218</v>
      </c>
      <c r="D459" s="17">
        <v>2591</v>
      </c>
      <c r="E459" s="16">
        <v>10</v>
      </c>
    </row>
    <row r="460" spans="1:5" x14ac:dyDescent="0.25">
      <c r="A460" s="267"/>
      <c r="B460" s="304"/>
      <c r="C460" s="14" t="s">
        <v>219</v>
      </c>
      <c r="D460" s="17">
        <v>4218</v>
      </c>
      <c r="E460" s="16">
        <v>8</v>
      </c>
    </row>
    <row r="461" spans="1:5" x14ac:dyDescent="0.25">
      <c r="A461" s="267"/>
      <c r="B461" s="263"/>
      <c r="C461" s="14" t="s">
        <v>220</v>
      </c>
      <c r="D461" s="17">
        <v>0</v>
      </c>
      <c r="E461" s="16">
        <v>2</v>
      </c>
    </row>
    <row r="462" spans="1:5" ht="30.75" thickBot="1" x14ac:dyDescent="0.3">
      <c r="A462" s="267"/>
      <c r="B462" s="258"/>
      <c r="C462" s="14" t="s">
        <v>221</v>
      </c>
      <c r="D462" s="17">
        <v>0</v>
      </c>
      <c r="E462" s="16">
        <v>1</v>
      </c>
    </row>
    <row r="463" spans="1:5" ht="30.75" thickBot="1" x14ac:dyDescent="0.3">
      <c r="A463" s="278"/>
      <c r="B463" s="44" t="s">
        <v>58</v>
      </c>
      <c r="C463" s="50" t="s">
        <v>42</v>
      </c>
      <c r="D463" s="78">
        <f>SUM(D453:D462)</f>
        <v>21662.5</v>
      </c>
      <c r="E463" s="50">
        <f>SUM(E453:E462)</f>
        <v>120</v>
      </c>
    </row>
    <row r="464" spans="1:5" ht="15.75" thickBot="1" x14ac:dyDescent="0.3">
      <c r="A464" s="73">
        <v>3</v>
      </c>
      <c r="B464" s="156" t="s">
        <v>60</v>
      </c>
      <c r="C464" s="73"/>
      <c r="D464" s="73"/>
      <c r="E464" s="73"/>
    </row>
    <row r="465" spans="1:5" ht="30" x14ac:dyDescent="0.25">
      <c r="A465" s="266"/>
      <c r="B465" s="262"/>
      <c r="C465" s="14" t="s">
        <v>222</v>
      </c>
      <c r="D465" s="17">
        <v>329</v>
      </c>
      <c r="E465" s="16">
        <v>7</v>
      </c>
    </row>
    <row r="466" spans="1:5" ht="15.75" thickBot="1" x14ac:dyDescent="0.3">
      <c r="A466" s="267"/>
      <c r="B466" s="258"/>
      <c r="C466" s="14" t="s">
        <v>223</v>
      </c>
      <c r="D466" s="17">
        <v>1940</v>
      </c>
      <c r="E466" s="16">
        <v>20</v>
      </c>
    </row>
    <row r="467" spans="1:5" ht="30.75" thickBot="1" x14ac:dyDescent="0.3">
      <c r="A467" s="278"/>
      <c r="B467" s="44" t="s">
        <v>58</v>
      </c>
      <c r="C467" s="50" t="s">
        <v>301</v>
      </c>
      <c r="D467" s="78">
        <f>SUM(D465:D466)</f>
        <v>2269</v>
      </c>
      <c r="E467" s="50">
        <f>SUM(E465:E466)</f>
        <v>27</v>
      </c>
    </row>
    <row r="468" spans="1:5" ht="15.75" thickBot="1" x14ac:dyDescent="0.3">
      <c r="A468" s="73">
        <v>4</v>
      </c>
      <c r="B468" s="155" t="s">
        <v>61</v>
      </c>
      <c r="C468" s="73"/>
      <c r="D468" s="73"/>
      <c r="E468" s="73"/>
    </row>
    <row r="469" spans="1:5" ht="30.75" thickBot="1" x14ac:dyDescent="0.3">
      <c r="A469" s="266"/>
      <c r="B469" s="14"/>
      <c r="C469" s="14" t="s">
        <v>224</v>
      </c>
      <c r="D469" s="17">
        <v>0</v>
      </c>
      <c r="E469" s="16">
        <v>1</v>
      </c>
    </row>
    <row r="470" spans="1:5" ht="48.75" thickBot="1" x14ac:dyDescent="0.3">
      <c r="A470" s="278"/>
      <c r="B470" s="44" t="s">
        <v>58</v>
      </c>
      <c r="C470" s="75" t="s">
        <v>44</v>
      </c>
      <c r="D470" s="44">
        <f>SUM(D469)</f>
        <v>0</v>
      </c>
      <c r="E470" s="50">
        <f>SUM(E469)</f>
        <v>1</v>
      </c>
    </row>
    <row r="471" spans="1:5" ht="15.75" thickBot="1" x14ac:dyDescent="0.3">
      <c r="A471" s="73">
        <v>5</v>
      </c>
      <c r="B471" s="155" t="s">
        <v>45</v>
      </c>
      <c r="C471" s="73"/>
      <c r="D471" s="73"/>
      <c r="E471" s="73"/>
    </row>
    <row r="472" spans="1:5" ht="15.75" thickBot="1" x14ac:dyDescent="0.3">
      <c r="A472" s="59"/>
      <c r="B472" s="44" t="s">
        <v>58</v>
      </c>
      <c r="C472" s="50"/>
      <c r="D472" s="44"/>
      <c r="E472" s="50"/>
    </row>
    <row r="473" spans="1:5" ht="30.75" thickBot="1" x14ac:dyDescent="0.3">
      <c r="A473" s="13"/>
      <c r="B473" s="79" t="s">
        <v>0</v>
      </c>
      <c r="C473" s="80"/>
      <c r="D473" s="81">
        <f>+D451+D463+D470+D467</f>
        <v>50220.369999999995</v>
      </c>
      <c r="E473" s="80">
        <f>+E451+E463+E470+E467</f>
        <v>277</v>
      </c>
    </row>
    <row r="474" spans="1:5" ht="15.75" thickBot="1" x14ac:dyDescent="0.3"/>
    <row r="475" spans="1:5" ht="30.75" thickBot="1" x14ac:dyDescent="0.3">
      <c r="A475" s="13"/>
      <c r="B475" s="79" t="s">
        <v>52</v>
      </c>
      <c r="C475" s="80"/>
      <c r="D475" s="81">
        <f>D473+D416+D368+D318+D267+D208+D114+D75+D34</f>
        <v>411452.26</v>
      </c>
      <c r="E475" s="82">
        <f>E473+E416+E368+E318+E267+E208+E114+E75+E34</f>
        <v>2520</v>
      </c>
    </row>
  </sheetData>
  <mergeCells count="102">
    <mergeCell ref="A211:B211"/>
    <mergeCell ref="A270:B270"/>
    <mergeCell ref="A321:B321"/>
    <mergeCell ref="A370:E370"/>
    <mergeCell ref="A371:B371"/>
    <mergeCell ref="A418:E418"/>
    <mergeCell ref="A419:B419"/>
    <mergeCell ref="A62:A65"/>
    <mergeCell ref="A77:E77"/>
    <mergeCell ref="A116:E116"/>
    <mergeCell ref="A210:E210"/>
    <mergeCell ref="A78:B78"/>
    <mergeCell ref="A117:B117"/>
    <mergeCell ref="A107:A109"/>
    <mergeCell ref="B141:B142"/>
    <mergeCell ref="B145:B202"/>
    <mergeCell ref="A260:A261"/>
    <mergeCell ref="A323:A351"/>
    <mergeCell ref="B353:C353"/>
    <mergeCell ref="C241:C242"/>
    <mergeCell ref="C243:C244"/>
    <mergeCell ref="C225:C226"/>
    <mergeCell ref="C227:C228"/>
    <mergeCell ref="C229:C230"/>
    <mergeCell ref="A45:A46"/>
    <mergeCell ref="D51:D52"/>
    <mergeCell ref="E51:E52"/>
    <mergeCell ref="A55:A56"/>
    <mergeCell ref="B55:B56"/>
    <mergeCell ref="A57:A59"/>
    <mergeCell ref="B57:B59"/>
    <mergeCell ref="C57:C58"/>
    <mergeCell ref="D57:D58"/>
    <mergeCell ref="E57:E58"/>
    <mergeCell ref="A469:A470"/>
    <mergeCell ref="A11:A13"/>
    <mergeCell ref="B11:B13"/>
    <mergeCell ref="A16:A19"/>
    <mergeCell ref="B16:B19"/>
    <mergeCell ref="A22:A25"/>
    <mergeCell ref="A36:E36"/>
    <mergeCell ref="B272:B292"/>
    <mergeCell ref="B295:B300"/>
    <mergeCell ref="B303:B304"/>
    <mergeCell ref="B307:B310"/>
    <mergeCell ref="B313:B316"/>
    <mergeCell ref="B45:B46"/>
    <mergeCell ref="A421:A451"/>
    <mergeCell ref="A453:A463"/>
    <mergeCell ref="B453:B462"/>
    <mergeCell ref="A465:A467"/>
    <mergeCell ref="B465:B466"/>
    <mergeCell ref="B119:B138"/>
    <mergeCell ref="A119:A139"/>
    <mergeCell ref="A141:A143"/>
    <mergeCell ref="A145:A203"/>
    <mergeCell ref="A80:A100"/>
    <mergeCell ref="A102:A105"/>
    <mergeCell ref="A373:A402"/>
    <mergeCell ref="A404:A409"/>
    <mergeCell ref="B323:B351"/>
    <mergeCell ref="A357:A361"/>
    <mergeCell ref="B357:B361"/>
    <mergeCell ref="A213:A253"/>
    <mergeCell ref="B213:B252"/>
    <mergeCell ref="C213:C214"/>
    <mergeCell ref="B260:B261"/>
    <mergeCell ref="C231:C232"/>
    <mergeCell ref="C233:C234"/>
    <mergeCell ref="A269:E269"/>
    <mergeCell ref="A320:E320"/>
    <mergeCell ref="C247:C248"/>
    <mergeCell ref="C249:C250"/>
    <mergeCell ref="C251:C252"/>
    <mergeCell ref="A255:A258"/>
    <mergeCell ref="C235:C236"/>
    <mergeCell ref="C237:C238"/>
    <mergeCell ref="C239:C240"/>
    <mergeCell ref="A1:E1"/>
    <mergeCell ref="A2:E2"/>
    <mergeCell ref="A3:B3"/>
    <mergeCell ref="A5:A7"/>
    <mergeCell ref="B5:B7"/>
    <mergeCell ref="A8:A9"/>
    <mergeCell ref="B8:B9"/>
    <mergeCell ref="B255:B257"/>
    <mergeCell ref="C215:C216"/>
    <mergeCell ref="C217:C218"/>
    <mergeCell ref="C219:C220"/>
    <mergeCell ref="C221:C222"/>
    <mergeCell ref="C223:C224"/>
    <mergeCell ref="C245:C246"/>
    <mergeCell ref="A37:B37"/>
    <mergeCell ref="A47:A50"/>
    <mergeCell ref="B48:B50"/>
    <mergeCell ref="A51:A54"/>
    <mergeCell ref="B51:B54"/>
    <mergeCell ref="C51:C52"/>
    <mergeCell ref="A39:A42"/>
    <mergeCell ref="B39:B42"/>
    <mergeCell ref="A43:A44"/>
    <mergeCell ref="B43:B44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2016-01-26T16:00:59Z</dcterms:modified>
</cp:coreProperties>
</file>